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888" windowWidth="14808" windowHeight="7236"/>
  </bookViews>
  <sheets>
    <sheet name="Matrix1" sheetId="1" r:id="rId1"/>
  </sheets>
  <definedNames>
    <definedName name="_xlnm.Print_Titles" localSheetId="0">Matrix1!$A:$A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42" i="1" l="1"/>
  <c r="BB42" i="1"/>
  <c r="AV42" i="1"/>
  <c r="U42" i="1"/>
  <c r="L42" i="1"/>
  <c r="F42" i="1"/>
  <c r="BN42" i="1"/>
  <c r="CG7" i="1" l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T8" i="1"/>
  <c r="AT9" i="1"/>
  <c r="AT10" i="1"/>
  <c r="AT14" i="1"/>
  <c r="AT15" i="1"/>
  <c r="AT18" i="1"/>
  <c r="AT24" i="1"/>
  <c r="AT25" i="1"/>
  <c r="AT26" i="1"/>
  <c r="CJ8" i="1"/>
  <c r="CJ9" i="1"/>
  <c r="CJ10" i="1"/>
  <c r="CJ11" i="1"/>
  <c r="CJ12" i="1"/>
  <c r="CJ13" i="1"/>
  <c r="CJ16" i="1"/>
  <c r="CJ17" i="1"/>
  <c r="CJ19" i="1"/>
  <c r="CJ21" i="1"/>
  <c r="CJ22" i="1"/>
  <c r="CJ24" i="1"/>
  <c r="CJ25" i="1"/>
  <c r="CJ26" i="1"/>
  <c r="CJ27" i="1"/>
  <c r="CM13" i="1"/>
  <c r="CJ6" i="1"/>
  <c r="CG6" i="1"/>
  <c r="CD22" i="1"/>
  <c r="CA6" i="1"/>
  <c r="BU6" i="1"/>
  <c r="BO6" i="1"/>
  <c r="BL6" i="1"/>
  <c r="BF6" i="1"/>
  <c r="BC6" i="1"/>
  <c r="AZ6" i="1"/>
  <c r="AW6" i="1"/>
  <c r="AT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6" i="1"/>
  <c r="AK7" i="1"/>
  <c r="AK21" i="1"/>
  <c r="AK22" i="1"/>
  <c r="AK23" i="1"/>
  <c r="AK24" i="1"/>
  <c r="AK25" i="1"/>
  <c r="AK26" i="1"/>
  <c r="AK6" i="1"/>
  <c r="AH7" i="1"/>
  <c r="AH8" i="1"/>
  <c r="AH9" i="1"/>
  <c r="AH10" i="1"/>
  <c r="AH11" i="1"/>
  <c r="AH12" i="1"/>
  <c r="AH13" i="1"/>
  <c r="AH14" i="1"/>
  <c r="AH15" i="1"/>
  <c r="AH16" i="1"/>
  <c r="AH17" i="1"/>
  <c r="AH19" i="1"/>
  <c r="AH20" i="1"/>
  <c r="AH22" i="1"/>
  <c r="AH23" i="1"/>
  <c r="AH24" i="1"/>
  <c r="AH25" i="1"/>
  <c r="AH26" i="1"/>
  <c r="AH6" i="1"/>
  <c r="AB7" i="1"/>
  <c r="AB8" i="1"/>
  <c r="AB9" i="1"/>
  <c r="AB10" i="1"/>
  <c r="AB15" i="1"/>
  <c r="AB16" i="1"/>
  <c r="AB17" i="1"/>
  <c r="AB18" i="1"/>
  <c r="AB21" i="1"/>
  <c r="AB22" i="1"/>
  <c r="AB23" i="1"/>
  <c r="AB24" i="1"/>
  <c r="AB25" i="1"/>
  <c r="AB26" i="1"/>
  <c r="AB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6" i="1"/>
  <c r="P22" i="1"/>
  <c r="P21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6" i="1"/>
  <c r="G9" i="1"/>
  <c r="G10" i="1"/>
  <c r="G11" i="1"/>
  <c r="G12" i="1"/>
  <c r="G13" i="1"/>
  <c r="G14" i="1"/>
  <c r="G15" i="1"/>
  <c r="G17" i="1"/>
  <c r="G18" i="1"/>
  <c r="G19" i="1"/>
  <c r="G21" i="1"/>
  <c r="G22" i="1"/>
  <c r="G23" i="1"/>
  <c r="G24" i="1"/>
  <c r="G25" i="1"/>
  <c r="G26" i="1"/>
  <c r="AG9" i="1" l="1"/>
  <c r="CH27" i="1"/>
  <c r="BD27" i="1"/>
  <c r="N27" i="1"/>
  <c r="BD21" i="1"/>
  <c r="BD19" i="1"/>
  <c r="BD18" i="1" l="1"/>
  <c r="BD17" i="1"/>
  <c r="O15" i="1"/>
  <c r="P15" i="1" s="1"/>
  <c r="BD15" i="1"/>
  <c r="N15" i="1"/>
  <c r="BD14" i="1"/>
  <c r="BE13" i="1"/>
  <c r="BD13" i="1"/>
  <c r="BD12" i="1"/>
  <c r="BE11" i="1"/>
  <c r="BD11" i="1"/>
  <c r="BE10" i="1" l="1"/>
  <c r="BD10" i="1"/>
  <c r="AG10" i="1"/>
  <c r="AF9" i="1"/>
  <c r="BD9" i="1" l="1"/>
  <c r="BE8" i="1"/>
  <c r="BD8" i="1"/>
  <c r="BE7" i="1"/>
  <c r="G7" i="1"/>
  <c r="G8" i="1"/>
  <c r="G6" i="1" l="1"/>
  <c r="CD7" i="1" l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3" i="1"/>
  <c r="CD24" i="1"/>
  <c r="CD25" i="1"/>
  <c r="CD26" i="1"/>
  <c r="CD6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6" i="1"/>
  <c r="C6" i="1" l="1"/>
  <c r="B7" i="1" l="1"/>
  <c r="C7" i="1"/>
  <c r="B8" i="1"/>
  <c r="C8" i="1"/>
  <c r="B9" i="1"/>
  <c r="C9" i="1"/>
  <c r="B10" i="1"/>
  <c r="C10" i="1"/>
  <c r="B11" i="1"/>
  <c r="C11" i="1"/>
  <c r="D11" i="1" s="1"/>
  <c r="B12" i="1"/>
  <c r="C12" i="1"/>
  <c r="B13" i="1"/>
  <c r="C13" i="1"/>
  <c r="D13" i="1" s="1"/>
  <c r="B14" i="1"/>
  <c r="C14" i="1"/>
  <c r="B15" i="1"/>
  <c r="C15" i="1"/>
  <c r="D15" i="1" s="1"/>
  <c r="B16" i="1"/>
  <c r="C16" i="1"/>
  <c r="B17" i="1"/>
  <c r="C17" i="1"/>
  <c r="D17" i="1" s="1"/>
  <c r="B18" i="1"/>
  <c r="C18" i="1"/>
  <c r="B19" i="1"/>
  <c r="C19" i="1"/>
  <c r="D19" i="1" s="1"/>
  <c r="B20" i="1"/>
  <c r="C20" i="1"/>
  <c r="B21" i="1"/>
  <c r="C21" i="1"/>
  <c r="D21" i="1" s="1"/>
  <c r="B22" i="1"/>
  <c r="C22" i="1"/>
  <c r="B23" i="1"/>
  <c r="C23" i="1"/>
  <c r="D23" i="1" s="1"/>
  <c r="B24" i="1"/>
  <c r="C24" i="1"/>
  <c r="B25" i="1"/>
  <c r="C25" i="1"/>
  <c r="D25" i="1" s="1"/>
  <c r="B26" i="1"/>
  <c r="C26" i="1"/>
  <c r="B27" i="1"/>
  <c r="C27" i="1"/>
  <c r="D27" i="1" s="1"/>
  <c r="B6" i="1"/>
  <c r="D6" i="1" s="1"/>
  <c r="CH28" i="1"/>
  <c r="CI28" i="1"/>
  <c r="CJ28" i="1" l="1"/>
  <c r="D26" i="1"/>
  <c r="D24" i="1"/>
  <c r="D22" i="1"/>
  <c r="D20" i="1"/>
  <c r="D18" i="1"/>
  <c r="D16" i="1"/>
  <c r="D14" i="1"/>
  <c r="D12" i="1"/>
  <c r="D10" i="1"/>
  <c r="D8" i="1"/>
  <c r="D7" i="1"/>
  <c r="D9" i="1"/>
  <c r="CL28" i="1"/>
  <c r="CK28" i="1"/>
  <c r="CM27" i="1"/>
  <c r="CM28" i="1" l="1"/>
  <c r="CD27" i="1"/>
  <c r="CB28" i="1"/>
  <c r="CC28" i="1"/>
  <c r="CE28" i="1"/>
  <c r="CF28" i="1"/>
  <c r="CD28" i="1" l="1"/>
  <c r="CG28" i="1"/>
  <c r="C32" i="1"/>
  <c r="AX28" i="1"/>
  <c r="AS28" i="1"/>
  <c r="BX7" i="1" l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6" i="1"/>
  <c r="BR7" i="1"/>
  <c r="BR8" i="1"/>
  <c r="BR26" i="1"/>
  <c r="BR27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6" i="1"/>
  <c r="P7" i="1"/>
  <c r="P8" i="1"/>
  <c r="P9" i="1"/>
  <c r="P10" i="1"/>
  <c r="P11" i="1"/>
  <c r="P12" i="1"/>
  <c r="P13" i="1"/>
  <c r="P14" i="1"/>
  <c r="P16" i="1"/>
  <c r="P17" i="1"/>
  <c r="P18" i="1"/>
  <c r="P19" i="1"/>
  <c r="P20" i="1"/>
  <c r="P23" i="1"/>
  <c r="P24" i="1"/>
  <c r="P25" i="1"/>
  <c r="P26" i="1"/>
  <c r="P6" i="1"/>
  <c r="P27" i="1" l="1"/>
  <c r="BA28" i="1" l="1"/>
  <c r="BB28" i="1"/>
  <c r="BC28" i="1"/>
  <c r="BD28" i="1"/>
  <c r="BE28" i="1"/>
  <c r="BF28" i="1" s="1"/>
  <c r="BG28" i="1"/>
  <c r="BH28" i="1"/>
  <c r="BI28" i="1"/>
  <c r="BJ28" i="1"/>
  <c r="BK28" i="1"/>
  <c r="BM28" i="1"/>
  <c r="BN28" i="1"/>
  <c r="BP28" i="1"/>
  <c r="BQ28" i="1"/>
  <c r="BR28" i="1"/>
  <c r="BS28" i="1"/>
  <c r="BT28" i="1"/>
  <c r="BU28" i="1" s="1"/>
  <c r="BV28" i="1"/>
  <c r="BW28" i="1"/>
  <c r="BX28" i="1"/>
  <c r="BY28" i="1"/>
  <c r="BZ28" i="1"/>
  <c r="CA28" i="1" s="1"/>
  <c r="AY28" i="1"/>
  <c r="AU28" i="1"/>
  <c r="AV28" i="1"/>
  <c r="AW28" i="1" s="1"/>
  <c r="AP28" i="1"/>
  <c r="AQ28" i="1"/>
  <c r="AR28" i="1"/>
  <c r="U28" i="1"/>
  <c r="W28" i="1"/>
  <c r="X28" i="1"/>
  <c r="Y28" i="1"/>
  <c r="Z28" i="1"/>
  <c r="AA28" i="1"/>
  <c r="AB28" i="1" s="1"/>
  <c r="AC28" i="1"/>
  <c r="AD28" i="1"/>
  <c r="AE28" i="1"/>
  <c r="AF28" i="1"/>
  <c r="AG28" i="1"/>
  <c r="AI28" i="1"/>
  <c r="AJ28" i="1"/>
  <c r="AK28" i="1" s="1"/>
  <c r="AL28" i="1"/>
  <c r="AM28" i="1"/>
  <c r="AO28" i="1"/>
  <c r="O28" i="1"/>
  <c r="L28" i="1"/>
  <c r="I28" i="1"/>
  <c r="F28" i="1"/>
  <c r="BL28" i="1" l="1"/>
  <c r="BO28" i="1"/>
  <c r="AT32" i="1"/>
  <c r="AT28" i="1"/>
  <c r="AN28" i="1"/>
  <c r="AH28" i="1"/>
  <c r="AZ32" i="1"/>
  <c r="AZ28" i="1"/>
  <c r="BX32" i="1"/>
  <c r="AE32" i="1"/>
  <c r="AH32" i="1"/>
  <c r="Y32" i="1"/>
  <c r="CA32" i="1"/>
  <c r="BO32" i="1"/>
  <c r="AQ32" i="1"/>
  <c r="BC32" i="1"/>
  <c r="AN32" i="1"/>
  <c r="AB32" i="1"/>
  <c r="AW32" i="1"/>
  <c r="BI32" i="1"/>
  <c r="AK32" i="1"/>
  <c r="C34" i="1"/>
  <c r="H28" i="1" l="1"/>
  <c r="J28" i="1" s="1"/>
  <c r="K28" i="1"/>
  <c r="M28" i="1" s="1"/>
  <c r="N28" i="1"/>
  <c r="Q28" i="1"/>
  <c r="T28" i="1"/>
  <c r="V28" i="1" s="1"/>
  <c r="P32" i="1" l="1"/>
  <c r="P28" i="1"/>
  <c r="V32" i="1"/>
  <c r="M32" i="1"/>
  <c r="C28" i="1"/>
  <c r="R28" i="1"/>
  <c r="S32" i="1" s="1"/>
  <c r="S27" i="1"/>
  <c r="C35" i="1" l="1"/>
  <c r="C37" i="1" s="1"/>
  <c r="S28" i="1"/>
  <c r="E28" i="1" l="1"/>
  <c r="G32" i="1" l="1"/>
  <c r="G28" i="1"/>
  <c r="B28" i="1"/>
  <c r="D28" i="1" s="1"/>
  <c r="B34" i="1"/>
  <c r="D34" i="1" s="1"/>
  <c r="D32" i="1"/>
  <c r="E34" i="1"/>
  <c r="B32" i="1"/>
  <c r="B35" i="1" l="1"/>
  <c r="B37" i="1" l="1"/>
  <c r="D35" i="1"/>
</calcChain>
</file>

<file path=xl/sharedStrings.xml><?xml version="1.0" encoding="utf-8"?>
<sst xmlns="http://schemas.openxmlformats.org/spreadsheetml/2006/main" count="334" uniqueCount="68">
  <si>
    <t>социальные выплаты для участия в строительстве жилья в составе жилищно-строительных кооперативов (63050 )</t>
  </si>
  <si>
    <t>мероприятия по обеспечению безаварийной работы жилищно-коммунального комплекса (63070 )</t>
  </si>
  <si>
    <t>проведение мероприятий по безопасности дорожного движения и профилактике правонарушений (63100 )</t>
  </si>
  <si>
    <t>развитие инвестиционного потенциала в Сахалинской области (63140 )</t>
  </si>
  <si>
    <t>организация электро- тепло- и газоснабжения (63160 )</t>
  </si>
  <si>
    <t>реализация мероприятий федеральной целевой программы "Социально-экономическое развитие Курильских островов (Сахалинская область) на 2007-2015 годы (51000, R1000 )</t>
  </si>
  <si>
    <t>повышение сейсмоустойчивости жилых домов, основных объектов и систем жизнеобеспечения (51050, 61060, R1050 )</t>
  </si>
  <si>
    <t>Городской округ "Город Южно-Сахалинск"</t>
  </si>
  <si>
    <t>0,00</t>
  </si>
  <si>
    <t>Городской округ "Александровск-Сахалинский район" Сахалинской области</t>
  </si>
  <si>
    <t>Городской округ "Долинский" Сахалинской области Российской Федерации</t>
  </si>
  <si>
    <t>"Корсаковский городской округ" Сахалинской области</t>
  </si>
  <si>
    <t>Городской округ "Охинский"</t>
  </si>
  <si>
    <t>Поронайский городской округ</t>
  </si>
  <si>
    <t>"Холмский городской округ" Сахалинской области</t>
  </si>
  <si>
    <t>"Анивский городской округ"</t>
  </si>
  <si>
    <t>"Курильский городской округ"</t>
  </si>
  <si>
    <t>"Макаровский городской округ" Сахалинской области</t>
  </si>
  <si>
    <t>"Городской округ Ногликский"</t>
  </si>
  <si>
    <t>Городской округ "Смирныховский"</t>
  </si>
  <si>
    <t>Северо-Курильский городской округ</t>
  </si>
  <si>
    <t>"Томаринский городской округ" Сахалинской области</t>
  </si>
  <si>
    <t>"Тымовский городской округ"</t>
  </si>
  <si>
    <t>"Южно-Курильский городской округ"</t>
  </si>
  <si>
    <t>Углегорское городское поселение Углегорского муниципального района Сахалинской области</t>
  </si>
  <si>
    <t>Шахтерское городское поселение Углегорского муниципального района Сахалинской области</t>
  </si>
  <si>
    <t>Бошняковское сельское поселение Углегорского муниципального района Сахалинской области</t>
  </si>
  <si>
    <t>Нераспределенная сумма</t>
  </si>
  <si>
    <t>Всего</t>
  </si>
  <si>
    <t>отклонение</t>
  </si>
  <si>
    <t>план первоначальный</t>
  </si>
  <si>
    <t>план с учетом поправки</t>
  </si>
  <si>
    <t xml:space="preserve"> </t>
  </si>
  <si>
    <t>РАСПРЕДЕЛЕННАЯ ЗАКОНОМ</t>
  </si>
  <si>
    <t>РАСПРЕДЕЛЯЕМАЯ НПА</t>
  </si>
  <si>
    <t>распределено частично</t>
  </si>
  <si>
    <t>на реализацию мероприятий по охране окружающей среды, экологической реабилитации и воспроизводству природных объектов (63120 )</t>
  </si>
  <si>
    <t>на развитие агропромышленного комплекса (63180 )</t>
  </si>
  <si>
    <t>на осуществление функций административного центра Сахалинской области (63190 )</t>
  </si>
  <si>
    <t>на реализацию в Сахалинской области общественно значимых проектов, основанных на местных инициативах (63280)</t>
  </si>
  <si>
    <t>на обеспечение доступности приоритетных объектов и услуг в приоритетных сферах жизнедеятельности на территории муниципальных образований (63020)</t>
  </si>
  <si>
    <t>на софинансирование мероприятий муниципальных программ по поддержке и развитию субъектов малого и среднего предпринимательства (63320 )</t>
  </si>
  <si>
    <t>на создание условий для развития туризма (63300 )</t>
  </si>
  <si>
    <t>развитие физической культуры и спорта (63130 )</t>
  </si>
  <si>
    <t>на реализацию Комплексного плана первоочередных мероприятий по развитию Углегорского городского округа (63290)</t>
  </si>
  <si>
    <t>на осуществление мероприятий по повышению качества предоставляемых жилищно-коммунальных услуг (63060 )</t>
  </si>
  <si>
    <t>на строительство (реконструкцию) автомобильных дорог общего пользования местного значения (63210, R018Ф, R018С )</t>
  </si>
  <si>
    <t>на проведение комплексных кадастровых работ (63340 )</t>
  </si>
  <si>
    <t>на реализацию мероприятий по созданию условий для управления многоквартирными домами 63310</t>
  </si>
  <si>
    <t>на реализацию в Сахалинской области общественно значимых проектов, основанных на местных инициативах в рамках проекта "Молодежный бюджет"(63330)</t>
  </si>
  <si>
    <t>ВСЕГО субсидии 2019 год</t>
  </si>
  <si>
    <t xml:space="preserve"> на обеспечение населения Сахалинской области качественным жильем
 (63030, R4970 )</t>
  </si>
  <si>
    <t>на улучшение жилищных условий граждан, проживающих в сельской местности, в том числе молодых семей и молодых специалистов
 (63200, R5670)</t>
  </si>
  <si>
    <t>на реализацию мероприятий по обустройству (созданию) мест (площадок) накопления твердых коммунальных отходов (63360 )</t>
  </si>
  <si>
    <t>развитие образования (63010, 50970 )</t>
  </si>
  <si>
    <t>развитие культуры (63110, 55190 )</t>
  </si>
  <si>
    <t>на софинансирование расходов муниципальных образований в сфере транспорта и дорожного хозяйства (63170, 53930 )</t>
  </si>
  <si>
    <t>на поддержку муниципальных программ формирования современной городской среды (63350, 55550)</t>
  </si>
  <si>
    <t>софинансирование капитальных вложений в объекты муниципальной собственности (63500, 55050, 55200, 52430, R5670)</t>
  </si>
  <si>
    <t>кассовое исполнение</t>
  </si>
  <si>
    <t xml:space="preserve">план  </t>
  </si>
  <si>
    <t>остаток</t>
  </si>
  <si>
    <t>Кассовое исполнение</t>
  </si>
  <si>
    <t>% исполнения</t>
  </si>
  <si>
    <t>"Невельской городской округ"</t>
  </si>
  <si>
    <t>Углегорский городской округ</t>
  </si>
  <si>
    <t>Приложение № 4 к заключению на отчет об исполнении областного бюджета за 9 месяцев 2019 года</t>
  </si>
  <si>
    <t>Исполнение субсидий, предоставляемых муниципальным образованиям Сахалинской области,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</si>
</sst>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р_."/>
    <numFmt numFmtId="165" formatCode="#,##0.0"/>
    <numFmt numFmtId="166" formatCode="#,##0.0\ _₽"/>
    <numFmt numFmtId="167" formatCode="0.0"/>
  </numFmts>
  <fonts count="8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3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4" fontId="3" fillId="0" borderId="5" xfId="0" applyNumberFormat="1" applyFont="1" applyFill="1" applyBorder="1" applyAlignment="1">
      <alignment horizontal="right" wrapText="1"/>
    </xf>
    <xf numFmtId="164" fontId="3" fillId="0" borderId="6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2"/>
  <sheetViews>
    <sheetView tabSelected="1" zoomScaleNormal="100" workbookViewId="0">
      <pane xSplit="5" ySplit="8" topLeftCell="CF27" activePane="bottomRight" state="frozen"/>
      <selection pane="topRight" activeCell="F1" sqref="F1"/>
      <selection pane="bottomLeft" activeCell="A7" sqref="A7"/>
      <selection pane="bottomRight" activeCell="B2" sqref="B2:M2"/>
    </sheetView>
  </sheetViews>
  <sheetFormatPr defaultRowHeight="13.2" x14ac:dyDescent="0.25"/>
  <cols>
    <col min="1" max="1" width="40" customWidth="1"/>
    <col min="2" max="2" width="17.88671875" style="3" customWidth="1"/>
    <col min="3" max="3" width="16.109375" style="3" customWidth="1"/>
    <col min="4" max="4" width="9.88671875" style="3" customWidth="1"/>
    <col min="5" max="5" width="15.44140625" style="3" customWidth="1"/>
    <col min="6" max="6" width="15" style="3" customWidth="1"/>
    <col min="7" max="7" width="8.77734375" style="3" customWidth="1"/>
    <col min="8" max="8" width="13.88671875" style="3" customWidth="1"/>
    <col min="9" max="9" width="14.44140625" style="3" customWidth="1"/>
    <col min="10" max="10" width="8.44140625" style="3" customWidth="1"/>
    <col min="11" max="12" width="15.33203125" style="3" customWidth="1"/>
    <col min="13" max="13" width="8.5546875" style="3" customWidth="1"/>
    <col min="14" max="14" width="13.109375" style="3" customWidth="1"/>
    <col min="15" max="15" width="13.6640625" style="3" customWidth="1"/>
    <col min="16" max="16" width="8.6640625" style="3" customWidth="1"/>
    <col min="17" max="19" width="16.77734375" style="3" hidden="1" customWidth="1"/>
    <col min="20" max="20" width="15.21875" style="3" customWidth="1"/>
    <col min="21" max="21" width="15.6640625" style="3" customWidth="1"/>
    <col min="22" max="22" width="8.5546875" style="3" customWidth="1"/>
    <col min="23" max="25" width="16.77734375" style="3" hidden="1" customWidth="1"/>
    <col min="26" max="26" width="14.6640625" style="3" customWidth="1"/>
    <col min="27" max="27" width="15" style="3" customWidth="1"/>
    <col min="28" max="28" width="8.6640625" style="3" customWidth="1"/>
    <col min="29" max="31" width="16.77734375" style="3" hidden="1" customWidth="1"/>
    <col min="32" max="32" width="14.6640625" style="3" customWidth="1"/>
    <col min="33" max="33" width="15.6640625" style="3" customWidth="1"/>
    <col min="34" max="34" width="8.33203125" style="3" customWidth="1"/>
    <col min="35" max="35" width="13.5546875" style="3" customWidth="1"/>
    <col min="36" max="36" width="13.88671875" style="3" customWidth="1"/>
    <col min="37" max="37" width="8.6640625" style="3" customWidth="1"/>
    <col min="38" max="38" width="14.109375" style="3" customWidth="1"/>
    <col min="39" max="39" width="14" style="3" customWidth="1"/>
    <col min="40" max="40" width="8.77734375" style="3" customWidth="1"/>
    <col min="41" max="43" width="16.77734375" style="3" hidden="1" customWidth="1"/>
    <col min="44" max="44" width="14.5546875" style="3" customWidth="1"/>
    <col min="45" max="45" width="14.77734375" style="3" customWidth="1"/>
    <col min="46" max="46" width="8.109375" style="3" customWidth="1"/>
    <col min="47" max="47" width="16" style="3" customWidth="1"/>
    <col min="48" max="48" width="15.6640625" style="3" customWidth="1"/>
    <col min="49" max="49" width="8.6640625" style="3" customWidth="1"/>
    <col min="50" max="50" width="15.44140625" style="3" customWidth="1"/>
    <col min="51" max="51" width="13.77734375" style="3" customWidth="1"/>
    <col min="52" max="52" width="8.5546875" style="3" customWidth="1"/>
    <col min="53" max="53" width="15.109375" style="3" customWidth="1"/>
    <col min="54" max="54" width="15.21875" style="3" customWidth="1"/>
    <col min="55" max="55" width="8.33203125" style="3" customWidth="1"/>
    <col min="56" max="56" width="15.77734375" style="3" customWidth="1"/>
    <col min="57" max="57" width="15" style="3" customWidth="1"/>
    <col min="58" max="58" width="8.109375" style="3" customWidth="1"/>
    <col min="59" max="61" width="16.77734375" style="3" hidden="1" customWidth="1"/>
    <col min="62" max="62" width="13.88671875" style="3" customWidth="1"/>
    <col min="63" max="63" width="14.77734375" style="3" customWidth="1"/>
    <col min="64" max="64" width="8.21875" style="3" customWidth="1"/>
    <col min="65" max="66" width="16.44140625" style="3" customWidth="1"/>
    <col min="67" max="67" width="8.77734375" style="3" customWidth="1"/>
    <col min="68" max="70" width="16.77734375" style="3" hidden="1" customWidth="1"/>
    <col min="71" max="71" width="13.6640625" style="3" customWidth="1"/>
    <col min="72" max="72" width="14" style="3" customWidth="1"/>
    <col min="73" max="73" width="8" style="3" customWidth="1"/>
    <col min="74" max="76" width="16.77734375" style="3" hidden="1" customWidth="1"/>
    <col min="77" max="77" width="14.109375" style="3" customWidth="1"/>
    <col min="78" max="78" width="13.77734375" style="3" customWidth="1"/>
    <col min="79" max="79" width="8.77734375" style="3" customWidth="1"/>
    <col min="80" max="80" width="13.21875" customWidth="1"/>
    <col min="81" max="81" width="14.21875" customWidth="1"/>
    <col min="82" max="82" width="8.33203125" customWidth="1"/>
    <col min="83" max="83" width="13.77734375" customWidth="1"/>
    <col min="84" max="84" width="14.77734375" customWidth="1"/>
    <col min="85" max="85" width="8.5546875" customWidth="1"/>
    <col min="86" max="86" width="13.6640625" style="2" customWidth="1"/>
    <col min="87" max="87" width="12.6640625" style="2" customWidth="1"/>
    <col min="88" max="88" width="8.109375" style="2" customWidth="1"/>
    <col min="89" max="89" width="13.33203125" customWidth="1"/>
    <col min="90" max="90" width="12.109375" customWidth="1"/>
    <col min="91" max="91" width="7.88671875" customWidth="1"/>
  </cols>
  <sheetData>
    <row r="1" spans="1:91" s="2" customFormat="1" ht="34.799999999999997" customHeight="1" x14ac:dyDescent="0.25">
      <c r="B1" s="3"/>
      <c r="C1" s="3"/>
      <c r="D1" s="3"/>
      <c r="E1" s="3"/>
      <c r="F1" s="3"/>
      <c r="G1" s="3"/>
      <c r="H1" s="3"/>
      <c r="I1" s="3"/>
      <c r="J1" s="36" t="s">
        <v>66</v>
      </c>
      <c r="K1" s="36"/>
      <c r="L1" s="36"/>
      <c r="M1" s="3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1:91" s="2" customFormat="1" ht="27.6" customHeight="1" x14ac:dyDescent="0.25">
      <c r="A2" s="24"/>
      <c r="B2" s="35" t="s">
        <v>67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91" s="1" customFormat="1" ht="64.8" customHeight="1" x14ac:dyDescent="0.25">
      <c r="A3" s="33"/>
      <c r="B3" s="33" t="s">
        <v>50</v>
      </c>
      <c r="C3" s="33" t="s">
        <v>62</v>
      </c>
      <c r="D3" s="33" t="s">
        <v>63</v>
      </c>
      <c r="E3" s="33" t="s">
        <v>54</v>
      </c>
      <c r="F3" s="33"/>
      <c r="G3" s="33"/>
      <c r="H3" s="33" t="s">
        <v>40</v>
      </c>
      <c r="I3" s="33"/>
      <c r="J3" s="33"/>
      <c r="K3" s="33" t="s">
        <v>51</v>
      </c>
      <c r="L3" s="33"/>
      <c r="M3" s="33"/>
      <c r="N3" s="33" t="s">
        <v>52</v>
      </c>
      <c r="O3" s="33"/>
      <c r="P3" s="33"/>
      <c r="Q3" s="33" t="s">
        <v>0</v>
      </c>
      <c r="R3" s="33"/>
      <c r="S3" s="33"/>
      <c r="T3" s="33" t="s">
        <v>45</v>
      </c>
      <c r="U3" s="33"/>
      <c r="V3" s="33"/>
      <c r="W3" s="33" t="s">
        <v>1</v>
      </c>
      <c r="X3" s="33"/>
      <c r="Y3" s="33"/>
      <c r="Z3" s="33" t="s">
        <v>42</v>
      </c>
      <c r="AA3" s="33"/>
      <c r="AB3" s="33"/>
      <c r="AC3" s="33" t="s">
        <v>2</v>
      </c>
      <c r="AD3" s="33"/>
      <c r="AE3" s="33"/>
      <c r="AF3" s="33" t="s">
        <v>55</v>
      </c>
      <c r="AG3" s="33"/>
      <c r="AH3" s="33"/>
      <c r="AI3" s="33" t="s">
        <v>36</v>
      </c>
      <c r="AJ3" s="33"/>
      <c r="AK3" s="33"/>
      <c r="AL3" s="33" t="s">
        <v>43</v>
      </c>
      <c r="AM3" s="33"/>
      <c r="AN3" s="33"/>
      <c r="AO3" s="33" t="s">
        <v>3</v>
      </c>
      <c r="AP3" s="33"/>
      <c r="AQ3" s="33"/>
      <c r="AR3" s="33" t="s">
        <v>4</v>
      </c>
      <c r="AS3" s="33"/>
      <c r="AT3" s="33"/>
      <c r="AU3" s="33" t="s">
        <v>56</v>
      </c>
      <c r="AV3" s="33"/>
      <c r="AW3" s="33"/>
      <c r="AX3" s="33" t="s">
        <v>41</v>
      </c>
      <c r="AY3" s="33"/>
      <c r="AZ3" s="33"/>
      <c r="BA3" s="33" t="s">
        <v>38</v>
      </c>
      <c r="BB3" s="33"/>
      <c r="BC3" s="33"/>
      <c r="BD3" s="33" t="s">
        <v>57</v>
      </c>
      <c r="BE3" s="33"/>
      <c r="BF3" s="33"/>
      <c r="BG3" s="33" t="s">
        <v>5</v>
      </c>
      <c r="BH3" s="33"/>
      <c r="BI3" s="33"/>
      <c r="BJ3" s="33" t="s">
        <v>37</v>
      </c>
      <c r="BK3" s="33"/>
      <c r="BL3" s="33"/>
      <c r="BM3" s="33" t="s">
        <v>58</v>
      </c>
      <c r="BN3" s="33"/>
      <c r="BO3" s="33"/>
      <c r="BP3" s="33" t="s">
        <v>46</v>
      </c>
      <c r="BQ3" s="33"/>
      <c r="BR3" s="33"/>
      <c r="BS3" s="33" t="s">
        <v>48</v>
      </c>
      <c r="BT3" s="33"/>
      <c r="BU3" s="33"/>
      <c r="BV3" s="33" t="s">
        <v>6</v>
      </c>
      <c r="BW3" s="33"/>
      <c r="BX3" s="33"/>
      <c r="BY3" s="33" t="s">
        <v>53</v>
      </c>
      <c r="BZ3" s="33"/>
      <c r="CA3" s="33"/>
      <c r="CB3" s="33" t="s">
        <v>47</v>
      </c>
      <c r="CC3" s="33"/>
      <c r="CD3" s="33"/>
      <c r="CE3" s="33" t="s">
        <v>49</v>
      </c>
      <c r="CF3" s="33"/>
      <c r="CG3" s="33"/>
      <c r="CH3" s="33" t="s">
        <v>39</v>
      </c>
      <c r="CI3" s="33"/>
      <c r="CJ3" s="33"/>
      <c r="CK3" s="33" t="s">
        <v>44</v>
      </c>
      <c r="CL3" s="33"/>
      <c r="CM3" s="33"/>
    </row>
    <row r="4" spans="1:91" s="1" customFormat="1" ht="43.8" customHeight="1" x14ac:dyDescent="0.25">
      <c r="A4" s="33"/>
      <c r="B4" s="33"/>
      <c r="C4" s="33"/>
      <c r="D4" s="33"/>
      <c r="E4" s="31" t="s">
        <v>60</v>
      </c>
      <c r="F4" s="31" t="s">
        <v>59</v>
      </c>
      <c r="G4" s="23" t="s">
        <v>63</v>
      </c>
      <c r="H4" s="31" t="s">
        <v>60</v>
      </c>
      <c r="I4" s="31" t="s">
        <v>59</v>
      </c>
      <c r="J4" s="23" t="s">
        <v>63</v>
      </c>
      <c r="K4" s="31" t="s">
        <v>60</v>
      </c>
      <c r="L4" s="31" t="s">
        <v>59</v>
      </c>
      <c r="M4" s="23" t="s">
        <v>63</v>
      </c>
      <c r="N4" s="31" t="s">
        <v>60</v>
      </c>
      <c r="O4" s="31" t="s">
        <v>59</v>
      </c>
      <c r="P4" s="23" t="s">
        <v>63</v>
      </c>
      <c r="Q4" s="31" t="s">
        <v>30</v>
      </c>
      <c r="R4" s="31" t="s">
        <v>32</v>
      </c>
      <c r="S4" s="32" t="s">
        <v>29</v>
      </c>
      <c r="T4" s="31" t="s">
        <v>60</v>
      </c>
      <c r="U4" s="31" t="s">
        <v>59</v>
      </c>
      <c r="V4" s="23" t="s">
        <v>63</v>
      </c>
      <c r="W4" s="31" t="s">
        <v>30</v>
      </c>
      <c r="X4" s="31" t="s">
        <v>32</v>
      </c>
      <c r="Y4" s="32" t="s">
        <v>29</v>
      </c>
      <c r="Z4" s="31" t="s">
        <v>60</v>
      </c>
      <c r="AA4" s="31" t="s">
        <v>59</v>
      </c>
      <c r="AB4" s="23" t="s">
        <v>63</v>
      </c>
      <c r="AC4" s="31" t="s">
        <v>30</v>
      </c>
      <c r="AD4" s="31" t="s">
        <v>32</v>
      </c>
      <c r="AE4" s="32" t="s">
        <v>29</v>
      </c>
      <c r="AF4" s="31" t="s">
        <v>60</v>
      </c>
      <c r="AG4" s="31" t="s">
        <v>59</v>
      </c>
      <c r="AH4" s="23" t="s">
        <v>63</v>
      </c>
      <c r="AI4" s="31" t="s">
        <v>60</v>
      </c>
      <c r="AJ4" s="31" t="s">
        <v>59</v>
      </c>
      <c r="AK4" s="23" t="s">
        <v>63</v>
      </c>
      <c r="AL4" s="31" t="s">
        <v>60</v>
      </c>
      <c r="AM4" s="31" t="s">
        <v>59</v>
      </c>
      <c r="AN4" s="23" t="s">
        <v>63</v>
      </c>
      <c r="AO4" s="31" t="s">
        <v>30</v>
      </c>
      <c r="AP4" s="31" t="s">
        <v>31</v>
      </c>
      <c r="AQ4" s="32" t="s">
        <v>29</v>
      </c>
      <c r="AR4" s="31" t="s">
        <v>60</v>
      </c>
      <c r="AS4" s="31" t="s">
        <v>59</v>
      </c>
      <c r="AT4" s="23" t="s">
        <v>63</v>
      </c>
      <c r="AU4" s="31" t="s">
        <v>60</v>
      </c>
      <c r="AV4" s="31" t="s">
        <v>59</v>
      </c>
      <c r="AW4" s="23" t="s">
        <v>63</v>
      </c>
      <c r="AX4" s="31" t="s">
        <v>60</v>
      </c>
      <c r="AY4" s="31" t="s">
        <v>59</v>
      </c>
      <c r="AZ4" s="23" t="s">
        <v>63</v>
      </c>
      <c r="BA4" s="31" t="s">
        <v>60</v>
      </c>
      <c r="BB4" s="31" t="s">
        <v>59</v>
      </c>
      <c r="BC4" s="23" t="s">
        <v>63</v>
      </c>
      <c r="BD4" s="31" t="s">
        <v>60</v>
      </c>
      <c r="BE4" s="31" t="s">
        <v>59</v>
      </c>
      <c r="BF4" s="23" t="s">
        <v>63</v>
      </c>
      <c r="BG4" s="31" t="s">
        <v>60</v>
      </c>
      <c r="BH4" s="31" t="s">
        <v>59</v>
      </c>
      <c r="BI4" s="32" t="s">
        <v>61</v>
      </c>
      <c r="BJ4" s="31" t="s">
        <v>60</v>
      </c>
      <c r="BK4" s="31" t="s">
        <v>59</v>
      </c>
      <c r="BL4" s="23" t="s">
        <v>63</v>
      </c>
      <c r="BM4" s="31" t="s">
        <v>60</v>
      </c>
      <c r="BN4" s="31" t="s">
        <v>59</v>
      </c>
      <c r="BO4" s="23" t="s">
        <v>63</v>
      </c>
      <c r="BP4" s="31" t="s">
        <v>60</v>
      </c>
      <c r="BQ4" s="31" t="s">
        <v>59</v>
      </c>
      <c r="BR4" s="32" t="s">
        <v>61</v>
      </c>
      <c r="BS4" s="31" t="s">
        <v>60</v>
      </c>
      <c r="BT4" s="31" t="s">
        <v>59</v>
      </c>
      <c r="BU4" s="23" t="s">
        <v>63</v>
      </c>
      <c r="BV4" s="31" t="s">
        <v>60</v>
      </c>
      <c r="BW4" s="31" t="s">
        <v>59</v>
      </c>
      <c r="BX4" s="32" t="s">
        <v>61</v>
      </c>
      <c r="BY4" s="31" t="s">
        <v>60</v>
      </c>
      <c r="BZ4" s="31" t="s">
        <v>59</v>
      </c>
      <c r="CA4" s="23" t="s">
        <v>63</v>
      </c>
      <c r="CB4" s="31" t="s">
        <v>60</v>
      </c>
      <c r="CC4" s="31" t="s">
        <v>59</v>
      </c>
      <c r="CD4" s="23" t="s">
        <v>63</v>
      </c>
      <c r="CE4" s="31" t="s">
        <v>60</v>
      </c>
      <c r="CF4" s="31" t="s">
        <v>59</v>
      </c>
      <c r="CG4" s="23" t="s">
        <v>63</v>
      </c>
      <c r="CH4" s="31" t="s">
        <v>60</v>
      </c>
      <c r="CI4" s="31" t="s">
        <v>59</v>
      </c>
      <c r="CJ4" s="23" t="s">
        <v>63</v>
      </c>
      <c r="CK4" s="31" t="s">
        <v>60</v>
      </c>
      <c r="CL4" s="31" t="s">
        <v>59</v>
      </c>
      <c r="CM4" s="23" t="s">
        <v>63</v>
      </c>
    </row>
    <row r="5" spans="1:91" s="2" customFormat="1" x14ac:dyDescent="0.25">
      <c r="A5" s="10" t="s">
        <v>32</v>
      </c>
      <c r="B5" s="34" t="s">
        <v>32</v>
      </c>
      <c r="C5" s="34"/>
      <c r="D5" s="34"/>
      <c r="E5" s="34">
        <v>1</v>
      </c>
      <c r="F5" s="34"/>
      <c r="G5" s="34"/>
      <c r="H5" s="34">
        <v>2</v>
      </c>
      <c r="I5" s="34"/>
      <c r="J5" s="34"/>
      <c r="K5" s="34">
        <v>3</v>
      </c>
      <c r="L5" s="34"/>
      <c r="M5" s="34"/>
      <c r="N5" s="34">
        <v>4</v>
      </c>
      <c r="O5" s="34"/>
      <c r="P5" s="34"/>
      <c r="Q5" s="34">
        <v>5</v>
      </c>
      <c r="R5" s="34"/>
      <c r="S5" s="34"/>
      <c r="T5" s="34">
        <v>5</v>
      </c>
      <c r="U5" s="34"/>
      <c r="V5" s="34"/>
      <c r="W5" s="34">
        <v>7</v>
      </c>
      <c r="X5" s="34"/>
      <c r="Y5" s="34"/>
      <c r="Z5" s="34">
        <v>6</v>
      </c>
      <c r="AA5" s="34"/>
      <c r="AB5" s="34"/>
      <c r="AC5" s="34">
        <v>9</v>
      </c>
      <c r="AD5" s="34"/>
      <c r="AE5" s="34"/>
      <c r="AF5" s="34">
        <v>7</v>
      </c>
      <c r="AG5" s="34"/>
      <c r="AH5" s="34"/>
      <c r="AI5" s="34">
        <v>8</v>
      </c>
      <c r="AJ5" s="34"/>
      <c r="AK5" s="34"/>
      <c r="AL5" s="34">
        <v>9</v>
      </c>
      <c r="AM5" s="34"/>
      <c r="AN5" s="34"/>
      <c r="AO5" s="34">
        <v>13</v>
      </c>
      <c r="AP5" s="34"/>
      <c r="AQ5" s="34"/>
      <c r="AR5" s="34">
        <v>10</v>
      </c>
      <c r="AS5" s="34"/>
      <c r="AT5" s="34"/>
      <c r="AU5" s="34">
        <v>11</v>
      </c>
      <c r="AV5" s="34"/>
      <c r="AW5" s="34"/>
      <c r="AX5" s="34">
        <v>12</v>
      </c>
      <c r="AY5" s="34"/>
      <c r="AZ5" s="34"/>
      <c r="BA5" s="34">
        <v>13</v>
      </c>
      <c r="BB5" s="34"/>
      <c r="BC5" s="34"/>
      <c r="BD5" s="34">
        <v>14</v>
      </c>
      <c r="BE5" s="34"/>
      <c r="BF5" s="34"/>
      <c r="BG5" s="34">
        <v>19</v>
      </c>
      <c r="BH5" s="34"/>
      <c r="BI5" s="34"/>
      <c r="BJ5" s="34">
        <v>15</v>
      </c>
      <c r="BK5" s="34"/>
      <c r="BL5" s="34"/>
      <c r="BM5" s="34">
        <v>16</v>
      </c>
      <c r="BN5" s="34"/>
      <c r="BO5" s="34"/>
      <c r="BP5" s="34">
        <v>22</v>
      </c>
      <c r="BQ5" s="34"/>
      <c r="BR5" s="34"/>
      <c r="BS5" s="34">
        <v>17</v>
      </c>
      <c r="BT5" s="34"/>
      <c r="BU5" s="34"/>
      <c r="BV5" s="34">
        <v>24</v>
      </c>
      <c r="BW5" s="34"/>
      <c r="BX5" s="34"/>
      <c r="BY5" s="34">
        <v>18</v>
      </c>
      <c r="BZ5" s="34"/>
      <c r="CA5" s="34"/>
      <c r="CB5" s="34">
        <v>19</v>
      </c>
      <c r="CC5" s="34"/>
      <c r="CD5" s="34"/>
      <c r="CE5" s="34">
        <v>20</v>
      </c>
      <c r="CF5" s="34"/>
      <c r="CG5" s="34"/>
      <c r="CH5" s="34">
        <v>21</v>
      </c>
      <c r="CI5" s="34"/>
      <c r="CJ5" s="34"/>
      <c r="CK5" s="34">
        <v>22</v>
      </c>
      <c r="CL5" s="34"/>
      <c r="CM5" s="34"/>
    </row>
    <row r="6" spans="1:91" s="2" customFormat="1" ht="31.2" x14ac:dyDescent="0.3">
      <c r="A6" s="25" t="s">
        <v>7</v>
      </c>
      <c r="B6" s="14">
        <f t="shared" ref="B6:B27" si="0">E6+H6+K6+N6+Q6+T6+W6+Z6+AC6+AF6+AI6+AL6+AO6+AR6+AU6+AX6+BA6+BD6+BG6+BJ6+BM6+BP6+BS6+BV6+BY6+CB6+CE6+CK6+CH6</f>
        <v>12861468.800000001</v>
      </c>
      <c r="C6" s="14">
        <f>F6+I6+L6+O6+R6+U6+X6+AA6+AD6+AG6+AJ6+AM6+AP6+AS6+AV6+AY6+BB6+BE6+BH6+BK6+BN6+BQ6+BT6+BW6+BZ6+CC6+CF6+CL6+CI6</f>
        <v>6008631.9000000004</v>
      </c>
      <c r="D6" s="14">
        <f>C6/B6*100</f>
        <v>46.718084796038227</v>
      </c>
      <c r="E6" s="14">
        <v>718542.7</v>
      </c>
      <c r="F6" s="14">
        <v>354378.9</v>
      </c>
      <c r="G6" s="14">
        <f>F6/E6*100</f>
        <v>49.319114925250794</v>
      </c>
      <c r="H6" s="15">
        <v>20673.2</v>
      </c>
      <c r="I6" s="15">
        <v>4989.8999999999996</v>
      </c>
      <c r="J6" s="14">
        <f>I6/H6*100</f>
        <v>24.137046998045779</v>
      </c>
      <c r="K6" s="14">
        <v>3231967.5</v>
      </c>
      <c r="L6" s="14">
        <v>1418111.7</v>
      </c>
      <c r="M6" s="14">
        <f>L6/K6*100</f>
        <v>43.877659660872212</v>
      </c>
      <c r="N6" s="14">
        <v>0</v>
      </c>
      <c r="O6" s="14">
        <v>0</v>
      </c>
      <c r="P6" s="14">
        <f>O6-N6</f>
        <v>0</v>
      </c>
      <c r="Q6" s="14">
        <v>0</v>
      </c>
      <c r="R6" s="14">
        <v>0</v>
      </c>
      <c r="S6" s="14">
        <f>R6-Q6</f>
        <v>0</v>
      </c>
      <c r="T6" s="14">
        <v>932402</v>
      </c>
      <c r="U6" s="14">
        <v>95608.6</v>
      </c>
      <c r="V6" s="14">
        <f>U6/T6*100</f>
        <v>10.254010609157852</v>
      </c>
      <c r="W6" s="14">
        <v>0</v>
      </c>
      <c r="X6" s="14">
        <v>0</v>
      </c>
      <c r="Y6" s="14">
        <f>X6-W6</f>
        <v>0</v>
      </c>
      <c r="Z6" s="14">
        <v>6500</v>
      </c>
      <c r="AA6" s="14">
        <v>6500</v>
      </c>
      <c r="AB6" s="14">
        <f>AA6/Z6*100</f>
        <v>100</v>
      </c>
      <c r="AC6" s="14">
        <v>0</v>
      </c>
      <c r="AD6" s="14">
        <v>0</v>
      </c>
      <c r="AE6" s="14">
        <f>AD6-AC6</f>
        <v>0</v>
      </c>
      <c r="AF6" s="14">
        <v>189234.8</v>
      </c>
      <c r="AG6" s="14">
        <v>37016.199999999997</v>
      </c>
      <c r="AH6" s="14">
        <f>AG6/AF6*100</f>
        <v>19.560989839078225</v>
      </c>
      <c r="AI6" s="14">
        <v>36369.9</v>
      </c>
      <c r="AJ6" s="14">
        <v>20391.2</v>
      </c>
      <c r="AK6" s="14">
        <f>AJ6/AI6*100</f>
        <v>56.066142606935955</v>
      </c>
      <c r="AL6" s="14">
        <v>16454.7</v>
      </c>
      <c r="AM6" s="14">
        <v>7743.2</v>
      </c>
      <c r="AN6" s="14">
        <f>AM6/AL6*100</f>
        <v>47.057679568755425</v>
      </c>
      <c r="AO6" s="14" t="s">
        <v>8</v>
      </c>
      <c r="AP6" s="14"/>
      <c r="AQ6" s="14">
        <f>AP6-AO6</f>
        <v>0</v>
      </c>
      <c r="AR6" s="14">
        <v>101975.6</v>
      </c>
      <c r="AS6" s="14">
        <v>20052.8</v>
      </c>
      <c r="AT6" s="14">
        <f>AS6/AR6*100</f>
        <v>19.664311854992761</v>
      </c>
      <c r="AU6" s="14">
        <v>1483550.9</v>
      </c>
      <c r="AV6" s="14">
        <v>941237.6</v>
      </c>
      <c r="AW6" s="14">
        <f>AV6/AU6*100</f>
        <v>63.444914495350311</v>
      </c>
      <c r="AX6" s="14">
        <v>106088.7</v>
      </c>
      <c r="AY6" s="14">
        <v>30793.3</v>
      </c>
      <c r="AZ6" s="14">
        <f>AY6/AX6*100</f>
        <v>29.02599428591358</v>
      </c>
      <c r="BA6" s="14">
        <v>1189617.6000000001</v>
      </c>
      <c r="BB6" s="14">
        <v>679858.2</v>
      </c>
      <c r="BC6" s="14">
        <f>BB6/BA6*100</f>
        <v>57.149305793727322</v>
      </c>
      <c r="BD6" s="14">
        <v>333493.7</v>
      </c>
      <c r="BE6" s="14">
        <v>115395.6</v>
      </c>
      <c r="BF6" s="14">
        <f>BE6/BD6*100</f>
        <v>34.602032961942008</v>
      </c>
      <c r="BG6" s="14" t="s">
        <v>8</v>
      </c>
      <c r="BH6" s="14" t="s">
        <v>8</v>
      </c>
      <c r="BI6" s="14">
        <f>BH6-BG6</f>
        <v>0</v>
      </c>
      <c r="BJ6" s="14">
        <v>3306.3</v>
      </c>
      <c r="BK6" s="14">
        <v>1653.1</v>
      </c>
      <c r="BL6" s="14">
        <f>BK6/BJ6*100</f>
        <v>49.998487735535186</v>
      </c>
      <c r="BM6" s="14">
        <v>4275863.2</v>
      </c>
      <c r="BN6" s="14">
        <v>2220363.1</v>
      </c>
      <c r="BO6" s="14">
        <f>BN6/BM6*100</f>
        <v>51.927832957799026</v>
      </c>
      <c r="BP6" s="14">
        <v>0</v>
      </c>
      <c r="BQ6" s="14">
        <v>0</v>
      </c>
      <c r="BR6" s="14">
        <f t="shared" ref="BR6:BR27" si="1">BQ6-BP6</f>
        <v>0</v>
      </c>
      <c r="BS6" s="14">
        <v>25428</v>
      </c>
      <c r="BT6" s="14">
        <v>15482.8</v>
      </c>
      <c r="BU6" s="14">
        <f>BT6/BS6*100</f>
        <v>60.88878401761837</v>
      </c>
      <c r="BV6" s="14">
        <v>0</v>
      </c>
      <c r="BW6" s="14">
        <v>0</v>
      </c>
      <c r="BX6" s="14">
        <f>BW6-BV6</f>
        <v>0</v>
      </c>
      <c r="BY6" s="14">
        <v>100000</v>
      </c>
      <c r="BZ6" s="14">
        <v>4939</v>
      </c>
      <c r="CA6" s="14">
        <f>BZ6/BY6*100</f>
        <v>4.9390000000000001</v>
      </c>
      <c r="CB6" s="16">
        <v>0</v>
      </c>
      <c r="CC6" s="17"/>
      <c r="CD6" s="14">
        <f>CC6-CB6</f>
        <v>0</v>
      </c>
      <c r="CE6" s="15">
        <v>78000</v>
      </c>
      <c r="CF6" s="15">
        <v>24014.7</v>
      </c>
      <c r="CG6" s="14">
        <f>CF6/CE6*100</f>
        <v>30.788076923076922</v>
      </c>
      <c r="CH6" s="15">
        <v>12000</v>
      </c>
      <c r="CI6" s="15">
        <v>10102</v>
      </c>
      <c r="CJ6" s="14">
        <f>CI6/CH6*100</f>
        <v>84.183333333333337</v>
      </c>
      <c r="CK6" s="15"/>
      <c r="CL6" s="15"/>
      <c r="CM6" s="15"/>
    </row>
    <row r="7" spans="1:91" s="2" customFormat="1" ht="48" customHeight="1" x14ac:dyDescent="0.3">
      <c r="A7" s="25" t="s">
        <v>9</v>
      </c>
      <c r="B7" s="14">
        <f t="shared" si="0"/>
        <v>1988470.4</v>
      </c>
      <c r="C7" s="14">
        <f t="shared" ref="C7:C27" si="2">F7+I7+L7+O7+R7+U7+X7+AA7+AD7+AG7+AJ7+AM7+AP7+AS7+AV7+AY7+BB7+BE7+BH7+BK7+BN7+BQ7+BT7+BW7+BZ7+CC7+CF7+CL7+CI7</f>
        <v>487622.60000000003</v>
      </c>
      <c r="D7" s="14">
        <f t="shared" ref="D7:D28" si="3">C7/B7*100</f>
        <v>24.522497292391179</v>
      </c>
      <c r="E7" s="14">
        <v>84019.5</v>
      </c>
      <c r="F7" s="14">
        <v>1516.3</v>
      </c>
      <c r="G7" s="14">
        <f t="shared" ref="G7:G28" si="4">F7/E7*100</f>
        <v>1.8047000993816911</v>
      </c>
      <c r="H7" s="15">
        <v>1096.5</v>
      </c>
      <c r="I7" s="15">
        <v>658.7</v>
      </c>
      <c r="J7" s="14">
        <f t="shared" ref="J7:J28" si="5">I7/H7*100</f>
        <v>60.072959416324679</v>
      </c>
      <c r="K7" s="14">
        <v>111315.6</v>
      </c>
      <c r="L7" s="14">
        <v>49698.400000000001</v>
      </c>
      <c r="M7" s="14">
        <f t="shared" ref="M7:M28" si="6">L7/K7*100</f>
        <v>44.646392778730025</v>
      </c>
      <c r="N7" s="14">
        <v>0</v>
      </c>
      <c r="O7" s="14">
        <v>0</v>
      </c>
      <c r="P7" s="14">
        <f t="shared" ref="P7:P26" si="7">O7-N7</f>
        <v>0</v>
      </c>
      <c r="Q7" s="14">
        <v>0</v>
      </c>
      <c r="R7" s="14"/>
      <c r="S7" s="14">
        <f t="shared" ref="S7:S26" si="8">R7-Q7</f>
        <v>0</v>
      </c>
      <c r="T7" s="14">
        <v>138663.1</v>
      </c>
      <c r="U7" s="14">
        <v>40530.400000000001</v>
      </c>
      <c r="V7" s="14">
        <f t="shared" ref="V7:V28" si="9">U7/T7*100</f>
        <v>29.229405660193663</v>
      </c>
      <c r="W7" s="14">
        <v>0</v>
      </c>
      <c r="X7" s="14">
        <v>0</v>
      </c>
      <c r="Y7" s="14">
        <f t="shared" ref="Y7:Y27" si="10">X7-W7</f>
        <v>0</v>
      </c>
      <c r="Z7" s="14">
        <v>20000</v>
      </c>
      <c r="AA7" s="14">
        <v>0</v>
      </c>
      <c r="AB7" s="14">
        <f t="shared" ref="AB7:AB28" si="11">AA7/Z7*100</f>
        <v>0</v>
      </c>
      <c r="AC7" s="14">
        <v>0</v>
      </c>
      <c r="AD7" s="14">
        <v>0</v>
      </c>
      <c r="AE7" s="14">
        <f t="shared" ref="AE7:AE27" si="12">AD7-AC7</f>
        <v>0</v>
      </c>
      <c r="AF7" s="14">
        <v>3775.1</v>
      </c>
      <c r="AG7" s="14">
        <v>103.3</v>
      </c>
      <c r="AH7" s="14">
        <f t="shared" ref="AH7:AH28" si="13">AG7/AF7*100</f>
        <v>2.7363513549309952</v>
      </c>
      <c r="AI7" s="14">
        <v>13017.8</v>
      </c>
      <c r="AJ7" s="14">
        <v>0</v>
      </c>
      <c r="AK7" s="14">
        <f t="shared" ref="AK7:AK28" si="14">AJ7/AI7*100</f>
        <v>0</v>
      </c>
      <c r="AL7" s="14">
        <v>1212.4000000000001</v>
      </c>
      <c r="AM7" s="14">
        <v>1144.9000000000001</v>
      </c>
      <c r="AN7" s="14">
        <f t="shared" ref="AN7:AN28" si="15">AM7/AL7*100</f>
        <v>94.432530517980865</v>
      </c>
      <c r="AO7" s="14" t="s">
        <v>8</v>
      </c>
      <c r="AP7" s="14"/>
      <c r="AQ7" s="14">
        <f t="shared" ref="AQ7:AQ27" si="16">AP7-AO7</f>
        <v>0</v>
      </c>
      <c r="AR7" s="14">
        <v>0</v>
      </c>
      <c r="AS7" s="14">
        <v>0</v>
      </c>
      <c r="AT7" s="14">
        <v>0</v>
      </c>
      <c r="AU7" s="14">
        <v>175869</v>
      </c>
      <c r="AV7" s="14">
        <v>76636.5</v>
      </c>
      <c r="AW7" s="14">
        <f t="shared" ref="AW7:AW28" si="17">AV7/AU7*100</f>
        <v>43.575900243931564</v>
      </c>
      <c r="AX7" s="14">
        <v>6756.9</v>
      </c>
      <c r="AY7" s="14">
        <v>5200</v>
      </c>
      <c r="AZ7" s="14">
        <f t="shared" ref="AZ7:AZ28" si="18">AY7/AX7*100</f>
        <v>76.95836848258817</v>
      </c>
      <c r="BA7" s="14" t="s">
        <v>8</v>
      </c>
      <c r="BB7" s="14">
        <v>0</v>
      </c>
      <c r="BC7" s="14">
        <f t="shared" ref="BC7:BC27" si="19">BB7-BA7</f>
        <v>0</v>
      </c>
      <c r="BD7" s="14">
        <v>173000</v>
      </c>
      <c r="BE7" s="14">
        <f>17303.5+14636.7</f>
        <v>31940.2</v>
      </c>
      <c r="BF7" s="14">
        <f t="shared" ref="BF7:BF28" si="20">BE7/BD7*100</f>
        <v>18.462543352601159</v>
      </c>
      <c r="BG7" s="14" t="s">
        <v>8</v>
      </c>
      <c r="BH7" s="14" t="s">
        <v>8</v>
      </c>
      <c r="BI7" s="14">
        <f t="shared" ref="BI7:BI27" si="21">BH7-BG7</f>
        <v>0</v>
      </c>
      <c r="BJ7" s="14">
        <v>1027.0999999999999</v>
      </c>
      <c r="BK7" s="14">
        <v>474</v>
      </c>
      <c r="BL7" s="14">
        <f t="shared" ref="BL7:BL28" si="22">BK7/BJ7*100</f>
        <v>46.149352546003314</v>
      </c>
      <c r="BM7" s="14">
        <v>1236602.3999999999</v>
      </c>
      <c r="BN7" s="14">
        <v>277972.5</v>
      </c>
      <c r="BO7" s="14">
        <f t="shared" ref="BO7:BO28" si="23">BN7/BM7*100</f>
        <v>22.478728813723798</v>
      </c>
      <c r="BP7" s="14">
        <v>0</v>
      </c>
      <c r="BQ7" s="14" t="s">
        <v>8</v>
      </c>
      <c r="BR7" s="14">
        <f t="shared" si="1"/>
        <v>0</v>
      </c>
      <c r="BS7" s="14">
        <v>2115</v>
      </c>
      <c r="BT7" s="14">
        <v>1747.4</v>
      </c>
      <c r="BU7" s="14">
        <f t="shared" ref="BU7:BU28" si="24">BT7/BS7*100</f>
        <v>82.619385342789599</v>
      </c>
      <c r="BV7" s="14" t="s">
        <v>8</v>
      </c>
      <c r="BW7" s="14"/>
      <c r="BX7" s="14">
        <f t="shared" ref="BX7:BX27" si="25">BW7-BV7</f>
        <v>0</v>
      </c>
      <c r="BY7" s="14">
        <v>5000</v>
      </c>
      <c r="BZ7" s="14">
        <v>0</v>
      </c>
      <c r="CA7" s="14">
        <f t="shared" ref="CA7:CA28" si="26">BZ7/BY7*100</f>
        <v>0</v>
      </c>
      <c r="CB7" s="16">
        <v>0</v>
      </c>
      <c r="CC7" s="17"/>
      <c r="CD7" s="14">
        <f t="shared" ref="CD7:CD26" si="27">CC7-CB7</f>
        <v>0</v>
      </c>
      <c r="CE7" s="15">
        <v>15000</v>
      </c>
      <c r="CF7" s="15">
        <v>0</v>
      </c>
      <c r="CG7" s="14">
        <f t="shared" ref="CG7:CG28" si="28">CF7/CE7*100</f>
        <v>0</v>
      </c>
      <c r="CH7" s="15">
        <v>0</v>
      </c>
      <c r="CI7" s="15">
        <v>0</v>
      </c>
      <c r="CJ7" s="14">
        <v>0</v>
      </c>
      <c r="CK7" s="15"/>
      <c r="CL7" s="15"/>
      <c r="CM7" s="15"/>
    </row>
    <row r="8" spans="1:91" s="2" customFormat="1" ht="46.8" x14ac:dyDescent="0.3">
      <c r="A8" s="25" t="s">
        <v>10</v>
      </c>
      <c r="B8" s="14">
        <f t="shared" si="0"/>
        <v>2036860.7</v>
      </c>
      <c r="C8" s="14">
        <f t="shared" si="2"/>
        <v>588983.69999999984</v>
      </c>
      <c r="D8" s="14">
        <f t="shared" si="3"/>
        <v>28.916248420915569</v>
      </c>
      <c r="E8" s="14">
        <v>153475.70000000001</v>
      </c>
      <c r="F8" s="14">
        <v>34549.300000000003</v>
      </c>
      <c r="G8" s="14">
        <f t="shared" si="4"/>
        <v>22.511250966765424</v>
      </c>
      <c r="H8" s="15">
        <v>1915.7</v>
      </c>
      <c r="I8" s="15">
        <v>1283.8</v>
      </c>
      <c r="J8" s="14">
        <f t="shared" si="5"/>
        <v>67.014668267474036</v>
      </c>
      <c r="K8" s="14">
        <v>94896.9</v>
      </c>
      <c r="L8" s="14">
        <v>51483.5</v>
      </c>
      <c r="M8" s="14">
        <f t="shared" si="6"/>
        <v>54.252035630247143</v>
      </c>
      <c r="N8" s="14">
        <v>0</v>
      </c>
      <c r="O8" s="14">
        <v>0</v>
      </c>
      <c r="P8" s="14">
        <f t="shared" si="7"/>
        <v>0</v>
      </c>
      <c r="Q8" s="14">
        <v>0</v>
      </c>
      <c r="R8" s="14"/>
      <c r="S8" s="14">
        <f t="shared" si="8"/>
        <v>0</v>
      </c>
      <c r="T8" s="14">
        <v>221207.6</v>
      </c>
      <c r="U8" s="14">
        <v>129596.4</v>
      </c>
      <c r="V8" s="14">
        <f t="shared" si="9"/>
        <v>58.585871371508027</v>
      </c>
      <c r="W8" s="14">
        <v>0</v>
      </c>
      <c r="X8" s="14">
        <v>0</v>
      </c>
      <c r="Y8" s="14">
        <f t="shared" si="10"/>
        <v>0</v>
      </c>
      <c r="Z8" s="14">
        <v>16400.099999999999</v>
      </c>
      <c r="AA8" s="14">
        <v>285.39999999999998</v>
      </c>
      <c r="AB8" s="14">
        <f t="shared" si="11"/>
        <v>1.7402332912604193</v>
      </c>
      <c r="AC8" s="14">
        <v>0</v>
      </c>
      <c r="AD8" s="14" t="s">
        <v>8</v>
      </c>
      <c r="AE8" s="14">
        <f t="shared" si="12"/>
        <v>0</v>
      </c>
      <c r="AF8" s="14">
        <v>7119.7</v>
      </c>
      <c r="AG8" s="14">
        <v>5261.2</v>
      </c>
      <c r="AH8" s="14">
        <f t="shared" si="13"/>
        <v>73.896372038147675</v>
      </c>
      <c r="AI8" s="14">
        <v>0</v>
      </c>
      <c r="AJ8" s="14">
        <v>0</v>
      </c>
      <c r="AK8" s="14">
        <v>0</v>
      </c>
      <c r="AL8" s="14">
        <v>1810.5</v>
      </c>
      <c r="AM8" s="14">
        <v>1517.9</v>
      </c>
      <c r="AN8" s="14">
        <f t="shared" si="15"/>
        <v>83.838718586025962</v>
      </c>
      <c r="AO8" s="14" t="s">
        <v>8</v>
      </c>
      <c r="AP8" s="14"/>
      <c r="AQ8" s="14">
        <f t="shared" si="16"/>
        <v>0</v>
      </c>
      <c r="AR8" s="14">
        <v>6119.8</v>
      </c>
      <c r="AS8" s="14">
        <v>650.9</v>
      </c>
      <c r="AT8" s="14">
        <f t="shared" ref="AT8:AT28" si="29">AS8/AR8*100</f>
        <v>10.635968495702473</v>
      </c>
      <c r="AU8" s="14">
        <v>190749</v>
      </c>
      <c r="AV8" s="14">
        <v>9742.5</v>
      </c>
      <c r="AW8" s="14">
        <f t="shared" si="17"/>
        <v>5.1074972870106787</v>
      </c>
      <c r="AX8" s="14">
        <v>9000</v>
      </c>
      <c r="AY8" s="14">
        <v>2359.8000000000002</v>
      </c>
      <c r="AZ8" s="14">
        <f t="shared" si="18"/>
        <v>26.220000000000006</v>
      </c>
      <c r="BA8" s="14" t="s">
        <v>8</v>
      </c>
      <c r="BB8" s="14">
        <v>0</v>
      </c>
      <c r="BC8" s="14">
        <f t="shared" si="19"/>
        <v>0</v>
      </c>
      <c r="BD8" s="14">
        <f>95330+124114.6</f>
        <v>219444.6</v>
      </c>
      <c r="BE8" s="14">
        <f>12657.6+12458.6</f>
        <v>25116.2</v>
      </c>
      <c r="BF8" s="14">
        <f t="shared" si="20"/>
        <v>11.445348848866638</v>
      </c>
      <c r="BG8" s="14" t="s">
        <v>8</v>
      </c>
      <c r="BH8" s="14" t="s">
        <v>8</v>
      </c>
      <c r="BI8" s="14">
        <f t="shared" si="21"/>
        <v>0</v>
      </c>
      <c r="BJ8" s="14">
        <v>4264.6000000000004</v>
      </c>
      <c r="BK8" s="14">
        <v>2144.1999999999998</v>
      </c>
      <c r="BL8" s="14">
        <f t="shared" si="22"/>
        <v>50.279041410683291</v>
      </c>
      <c r="BM8" s="14">
        <v>1072650.7</v>
      </c>
      <c r="BN8" s="14">
        <v>311760.8</v>
      </c>
      <c r="BO8" s="14">
        <f t="shared" si="23"/>
        <v>29.064522122625753</v>
      </c>
      <c r="BP8" s="14">
        <v>0</v>
      </c>
      <c r="BQ8" s="14" t="s">
        <v>8</v>
      </c>
      <c r="BR8" s="14">
        <f t="shared" si="1"/>
        <v>0</v>
      </c>
      <c r="BS8" s="14">
        <v>2818</v>
      </c>
      <c r="BT8" s="14">
        <v>2702.6</v>
      </c>
      <c r="BU8" s="14">
        <f t="shared" si="24"/>
        <v>95.904897090134838</v>
      </c>
      <c r="BV8" s="14" t="s">
        <v>8</v>
      </c>
      <c r="BW8" s="14"/>
      <c r="BX8" s="14">
        <f t="shared" si="25"/>
        <v>0</v>
      </c>
      <c r="BY8" s="14">
        <v>5000</v>
      </c>
      <c r="BZ8" s="14">
        <v>0</v>
      </c>
      <c r="CA8" s="14">
        <f t="shared" si="26"/>
        <v>0</v>
      </c>
      <c r="CB8" s="16">
        <v>0</v>
      </c>
      <c r="CC8" s="17"/>
      <c r="CD8" s="14">
        <f t="shared" si="27"/>
        <v>0</v>
      </c>
      <c r="CE8" s="15">
        <v>27000</v>
      </c>
      <c r="CF8" s="15">
        <v>10529.2</v>
      </c>
      <c r="CG8" s="14">
        <f t="shared" si="28"/>
        <v>38.997037037037039</v>
      </c>
      <c r="CH8" s="15">
        <v>2987.8</v>
      </c>
      <c r="CI8" s="15">
        <v>0</v>
      </c>
      <c r="CJ8" s="14">
        <f t="shared" ref="CJ8:CJ28" si="30">CI8/CH8*100</f>
        <v>0</v>
      </c>
      <c r="CK8" s="15"/>
      <c r="CL8" s="15"/>
      <c r="CM8" s="15"/>
    </row>
    <row r="9" spans="1:91" s="2" customFormat="1" ht="31.2" x14ac:dyDescent="0.3">
      <c r="A9" s="25" t="s">
        <v>11</v>
      </c>
      <c r="B9" s="14">
        <f t="shared" si="0"/>
        <v>3479944.1</v>
      </c>
      <c r="C9" s="14">
        <f t="shared" si="2"/>
        <v>1467800.5</v>
      </c>
      <c r="D9" s="14">
        <f t="shared" si="3"/>
        <v>42.178852815480575</v>
      </c>
      <c r="E9" s="14">
        <v>169586.1</v>
      </c>
      <c r="F9" s="14">
        <v>79910.899999999994</v>
      </c>
      <c r="G9" s="14">
        <f t="shared" si="4"/>
        <v>47.121137876276407</v>
      </c>
      <c r="H9" s="15">
        <v>2765.6</v>
      </c>
      <c r="I9" s="15">
        <v>1655.4</v>
      </c>
      <c r="J9" s="14">
        <f t="shared" si="5"/>
        <v>59.856812264969626</v>
      </c>
      <c r="K9" s="14">
        <v>37823.9</v>
      </c>
      <c r="L9" s="14">
        <v>18880</v>
      </c>
      <c r="M9" s="14">
        <f t="shared" si="6"/>
        <v>49.915529599010149</v>
      </c>
      <c r="N9" s="14">
        <v>0</v>
      </c>
      <c r="O9" s="14">
        <v>0</v>
      </c>
      <c r="P9" s="14">
        <f t="shared" si="7"/>
        <v>0</v>
      </c>
      <c r="Q9" s="14">
        <v>0</v>
      </c>
      <c r="R9" s="14"/>
      <c r="S9" s="14">
        <f t="shared" si="8"/>
        <v>0</v>
      </c>
      <c r="T9" s="14">
        <v>293939.20000000001</v>
      </c>
      <c r="U9" s="14">
        <v>102086.5</v>
      </c>
      <c r="V9" s="14">
        <f t="shared" si="9"/>
        <v>34.730481677843578</v>
      </c>
      <c r="W9" s="14">
        <v>0</v>
      </c>
      <c r="X9" s="14">
        <v>0</v>
      </c>
      <c r="Y9" s="14">
        <f t="shared" si="10"/>
        <v>0</v>
      </c>
      <c r="Z9" s="14">
        <v>60000</v>
      </c>
      <c r="AA9" s="14">
        <v>15629.9</v>
      </c>
      <c r="AB9" s="14">
        <f t="shared" si="11"/>
        <v>26.049833333333332</v>
      </c>
      <c r="AC9" s="14">
        <v>0</v>
      </c>
      <c r="AD9" s="14">
        <v>0</v>
      </c>
      <c r="AE9" s="14">
        <f t="shared" si="12"/>
        <v>0</v>
      </c>
      <c r="AF9" s="14">
        <f>88987.8</f>
        <v>88987.8</v>
      </c>
      <c r="AG9" s="14">
        <f>40079.3</f>
        <v>40079.300000000003</v>
      </c>
      <c r="AH9" s="14">
        <f t="shared" si="13"/>
        <v>45.039095246764163</v>
      </c>
      <c r="AI9" s="14">
        <v>0</v>
      </c>
      <c r="AJ9" s="14">
        <v>0</v>
      </c>
      <c r="AK9" s="14">
        <v>0</v>
      </c>
      <c r="AL9" s="14">
        <v>6464.1</v>
      </c>
      <c r="AM9" s="14">
        <v>5854.4</v>
      </c>
      <c r="AN9" s="14">
        <f t="shared" si="15"/>
        <v>90.567905818288693</v>
      </c>
      <c r="AO9" s="14" t="s">
        <v>8</v>
      </c>
      <c r="AP9" s="14"/>
      <c r="AQ9" s="14">
        <f t="shared" si="16"/>
        <v>0</v>
      </c>
      <c r="AR9" s="14">
        <v>38439.800000000003</v>
      </c>
      <c r="AS9" s="14">
        <v>410.9</v>
      </c>
      <c r="AT9" s="14">
        <f t="shared" si="29"/>
        <v>1.0689441672433257</v>
      </c>
      <c r="AU9" s="14">
        <v>267295.90000000002</v>
      </c>
      <c r="AV9" s="14">
        <v>100639</v>
      </c>
      <c r="AW9" s="14">
        <f t="shared" si="17"/>
        <v>37.650783270525281</v>
      </c>
      <c r="AX9" s="14">
        <v>18103.7</v>
      </c>
      <c r="AY9" s="14">
        <v>17955.5</v>
      </c>
      <c r="AZ9" s="14">
        <f t="shared" si="18"/>
        <v>99.181382811248525</v>
      </c>
      <c r="BA9" s="14" t="s">
        <v>8</v>
      </c>
      <c r="BB9" s="14"/>
      <c r="BC9" s="14">
        <f t="shared" si="19"/>
        <v>0</v>
      </c>
      <c r="BD9" s="14">
        <f>55880+131169.5</f>
        <v>187049.5</v>
      </c>
      <c r="BE9" s="14">
        <v>0</v>
      </c>
      <c r="BF9" s="14">
        <f t="shared" si="20"/>
        <v>0</v>
      </c>
      <c r="BG9" s="14" t="s">
        <v>8</v>
      </c>
      <c r="BH9" s="14" t="s">
        <v>8</v>
      </c>
      <c r="BI9" s="14">
        <f t="shared" si="21"/>
        <v>0</v>
      </c>
      <c r="BJ9" s="14">
        <v>3354.2</v>
      </c>
      <c r="BK9" s="14">
        <v>3114.5</v>
      </c>
      <c r="BL9" s="14">
        <f t="shared" si="22"/>
        <v>92.8537356150498</v>
      </c>
      <c r="BM9" s="14">
        <v>2209555.4</v>
      </c>
      <c r="BN9" s="14">
        <v>1047991.3</v>
      </c>
      <c r="BO9" s="14">
        <f t="shared" si="23"/>
        <v>47.429962606957041</v>
      </c>
      <c r="BP9" s="14">
        <v>0</v>
      </c>
      <c r="BQ9" s="14">
        <v>0</v>
      </c>
      <c r="BR9" s="14">
        <f t="shared" si="1"/>
        <v>0</v>
      </c>
      <c r="BS9" s="14">
        <v>15408</v>
      </c>
      <c r="BT9" s="14">
        <v>9268.1</v>
      </c>
      <c r="BU9" s="14">
        <f t="shared" si="24"/>
        <v>60.151220145379028</v>
      </c>
      <c r="BV9" s="14" t="s">
        <v>8</v>
      </c>
      <c r="BW9" s="14">
        <v>0</v>
      </c>
      <c r="BX9" s="14">
        <f t="shared" si="25"/>
        <v>0</v>
      </c>
      <c r="BY9" s="14">
        <v>25000</v>
      </c>
      <c r="BZ9" s="14">
        <v>0</v>
      </c>
      <c r="CA9" s="14">
        <f t="shared" si="26"/>
        <v>0</v>
      </c>
      <c r="CB9" s="16">
        <v>0</v>
      </c>
      <c r="CC9" s="17"/>
      <c r="CD9" s="14">
        <f t="shared" si="27"/>
        <v>0</v>
      </c>
      <c r="CE9" s="15">
        <v>30000</v>
      </c>
      <c r="CF9" s="15">
        <v>20353.900000000001</v>
      </c>
      <c r="CG9" s="14">
        <f t="shared" si="28"/>
        <v>67.846333333333348</v>
      </c>
      <c r="CH9" s="15">
        <v>26170.9</v>
      </c>
      <c r="CI9" s="15">
        <v>3970.9</v>
      </c>
      <c r="CJ9" s="14">
        <f t="shared" si="30"/>
        <v>15.172959279199416</v>
      </c>
      <c r="CK9" s="15"/>
      <c r="CL9" s="15"/>
      <c r="CM9" s="15"/>
    </row>
    <row r="10" spans="1:91" s="2" customFormat="1" ht="18.600000000000001" customHeight="1" x14ac:dyDescent="0.3">
      <c r="A10" s="25" t="s">
        <v>64</v>
      </c>
      <c r="B10" s="14">
        <f t="shared" si="0"/>
        <v>1386658.9</v>
      </c>
      <c r="C10" s="14">
        <f t="shared" si="2"/>
        <v>465208.10000000003</v>
      </c>
      <c r="D10" s="14">
        <f t="shared" si="3"/>
        <v>33.548848963505016</v>
      </c>
      <c r="E10" s="14">
        <v>47367.7</v>
      </c>
      <c r="F10" s="14">
        <v>12459</v>
      </c>
      <c r="G10" s="14">
        <f t="shared" si="4"/>
        <v>26.302733719391064</v>
      </c>
      <c r="H10" s="15">
        <v>1831.8</v>
      </c>
      <c r="I10" s="15">
        <v>1488.1</v>
      </c>
      <c r="J10" s="14">
        <f t="shared" si="5"/>
        <v>81.237034610765363</v>
      </c>
      <c r="K10" s="14">
        <v>46670.8</v>
      </c>
      <c r="L10" s="14">
        <v>16928.5</v>
      </c>
      <c r="M10" s="14">
        <f t="shared" si="6"/>
        <v>36.272144467204335</v>
      </c>
      <c r="N10" s="14">
        <v>0</v>
      </c>
      <c r="O10" s="14">
        <v>0</v>
      </c>
      <c r="P10" s="14">
        <f t="shared" si="7"/>
        <v>0</v>
      </c>
      <c r="Q10" s="14">
        <v>0</v>
      </c>
      <c r="R10" s="14"/>
      <c r="S10" s="14">
        <f t="shared" si="8"/>
        <v>0</v>
      </c>
      <c r="T10" s="14">
        <v>158373.1</v>
      </c>
      <c r="U10" s="14">
        <v>98586.8</v>
      </c>
      <c r="V10" s="14">
        <f t="shared" si="9"/>
        <v>62.249712861590766</v>
      </c>
      <c r="W10" s="14">
        <v>0</v>
      </c>
      <c r="X10" s="14">
        <v>0</v>
      </c>
      <c r="Y10" s="14">
        <f t="shared" si="10"/>
        <v>0</v>
      </c>
      <c r="Z10" s="14">
        <v>53200.1</v>
      </c>
      <c r="AA10" s="14">
        <v>517.70000000000005</v>
      </c>
      <c r="AB10" s="14">
        <f t="shared" si="11"/>
        <v>0.97311847158182041</v>
      </c>
      <c r="AC10" s="14">
        <v>0</v>
      </c>
      <c r="AD10" s="14">
        <v>0</v>
      </c>
      <c r="AE10" s="14">
        <f t="shared" si="12"/>
        <v>0</v>
      </c>
      <c r="AF10" s="14">
        <v>7054.7</v>
      </c>
      <c r="AG10" s="14">
        <f>1661.6+0</f>
        <v>1661.6</v>
      </c>
      <c r="AH10" s="14">
        <f t="shared" si="13"/>
        <v>23.553092264731312</v>
      </c>
      <c r="AI10" s="14">
        <v>0</v>
      </c>
      <c r="AJ10" s="14">
        <v>0</v>
      </c>
      <c r="AK10" s="14">
        <v>0</v>
      </c>
      <c r="AL10" s="14">
        <v>3042.1</v>
      </c>
      <c r="AM10" s="14">
        <v>2228.9</v>
      </c>
      <c r="AN10" s="14">
        <f t="shared" si="15"/>
        <v>73.26846586239769</v>
      </c>
      <c r="AO10" s="14" t="s">
        <v>8</v>
      </c>
      <c r="AP10" s="14"/>
      <c r="AQ10" s="14">
        <f t="shared" si="16"/>
        <v>0</v>
      </c>
      <c r="AR10" s="14">
        <v>1223.5</v>
      </c>
      <c r="AS10" s="14">
        <v>386.7</v>
      </c>
      <c r="AT10" s="14">
        <f t="shared" si="29"/>
        <v>31.606048222313039</v>
      </c>
      <c r="AU10" s="14">
        <v>145060.29999999999</v>
      </c>
      <c r="AV10" s="14">
        <v>66522</v>
      </c>
      <c r="AW10" s="14">
        <f t="shared" si="17"/>
        <v>45.858170705561754</v>
      </c>
      <c r="AX10" s="14">
        <v>21044.9</v>
      </c>
      <c r="AY10" s="14">
        <v>16251.2</v>
      </c>
      <c r="AZ10" s="14">
        <f t="shared" si="18"/>
        <v>77.221559617769614</v>
      </c>
      <c r="BA10" s="14" t="s">
        <v>8</v>
      </c>
      <c r="BB10" s="14"/>
      <c r="BC10" s="14">
        <f t="shared" si="19"/>
        <v>0</v>
      </c>
      <c r="BD10" s="14">
        <f>90827.6+6480.1</f>
        <v>97307.700000000012</v>
      </c>
      <c r="BE10" s="14">
        <f>17763.3+6480.1</f>
        <v>24243.4</v>
      </c>
      <c r="BF10" s="14">
        <f t="shared" si="20"/>
        <v>24.914164038406003</v>
      </c>
      <c r="BG10" s="14" t="s">
        <v>8</v>
      </c>
      <c r="BH10" s="14" t="s">
        <v>8</v>
      </c>
      <c r="BI10" s="14">
        <f t="shared" si="21"/>
        <v>0</v>
      </c>
      <c r="BJ10" s="14">
        <v>1701.1</v>
      </c>
      <c r="BK10" s="14">
        <v>850.6</v>
      </c>
      <c r="BL10" s="14">
        <f t="shared" si="22"/>
        <v>50.002939274587035</v>
      </c>
      <c r="BM10" s="14">
        <v>768933.9</v>
      </c>
      <c r="BN10" s="14">
        <v>202524</v>
      </c>
      <c r="BO10" s="14">
        <f t="shared" si="23"/>
        <v>26.338284734227479</v>
      </c>
      <c r="BP10" s="14">
        <v>0</v>
      </c>
      <c r="BQ10" s="14">
        <v>0</v>
      </c>
      <c r="BR10" s="14">
        <f t="shared" si="1"/>
        <v>0</v>
      </c>
      <c r="BS10" s="14">
        <v>5348</v>
      </c>
      <c r="BT10" s="14">
        <v>5348</v>
      </c>
      <c r="BU10" s="14">
        <f t="shared" si="24"/>
        <v>100</v>
      </c>
      <c r="BV10" s="14" t="s">
        <v>8</v>
      </c>
      <c r="BW10" s="14">
        <v>0</v>
      </c>
      <c r="BX10" s="14">
        <f t="shared" si="25"/>
        <v>0</v>
      </c>
      <c r="BY10" s="14">
        <v>3000</v>
      </c>
      <c r="BZ10" s="14">
        <v>0</v>
      </c>
      <c r="CA10" s="14">
        <f t="shared" si="26"/>
        <v>0</v>
      </c>
      <c r="CB10" s="16">
        <v>0</v>
      </c>
      <c r="CC10" s="17"/>
      <c r="CD10" s="14">
        <f t="shared" si="27"/>
        <v>0</v>
      </c>
      <c r="CE10" s="15">
        <v>12000</v>
      </c>
      <c r="CF10" s="15">
        <v>6330.4</v>
      </c>
      <c r="CG10" s="14">
        <f t="shared" si="28"/>
        <v>52.75333333333333</v>
      </c>
      <c r="CH10" s="15">
        <v>13499.2</v>
      </c>
      <c r="CI10" s="15">
        <v>8881.2000000000007</v>
      </c>
      <c r="CJ10" s="14">
        <f t="shared" si="30"/>
        <v>65.790565366836546</v>
      </c>
      <c r="CK10" s="15"/>
      <c r="CL10" s="15"/>
      <c r="CM10" s="15"/>
    </row>
    <row r="11" spans="1:91" s="2" customFormat="1" ht="18" customHeight="1" x14ac:dyDescent="0.3">
      <c r="A11" s="25" t="s">
        <v>12</v>
      </c>
      <c r="B11" s="14">
        <f t="shared" si="0"/>
        <v>1487875.8000000003</v>
      </c>
      <c r="C11" s="14">
        <f t="shared" si="2"/>
        <v>275787</v>
      </c>
      <c r="D11" s="14">
        <f t="shared" si="3"/>
        <v>18.535619706967474</v>
      </c>
      <c r="E11" s="14">
        <v>136964.6</v>
      </c>
      <c r="F11" s="14">
        <v>19701.2</v>
      </c>
      <c r="G11" s="14">
        <f t="shared" si="4"/>
        <v>14.384154737793562</v>
      </c>
      <c r="H11" s="15">
        <v>2237.6999999999998</v>
      </c>
      <c r="I11" s="15">
        <v>1769.3</v>
      </c>
      <c r="J11" s="14">
        <f t="shared" si="5"/>
        <v>79.067792822987897</v>
      </c>
      <c r="K11" s="14">
        <v>71479.600000000006</v>
      </c>
      <c r="L11" s="14">
        <v>22090</v>
      </c>
      <c r="M11" s="14">
        <f t="shared" si="6"/>
        <v>30.903922237953203</v>
      </c>
      <c r="N11" s="14">
        <v>0</v>
      </c>
      <c r="O11" s="14">
        <v>0</v>
      </c>
      <c r="P11" s="14">
        <f t="shared" si="7"/>
        <v>0</v>
      </c>
      <c r="Q11" s="14">
        <v>0</v>
      </c>
      <c r="R11" s="14"/>
      <c r="S11" s="14">
        <f t="shared" si="8"/>
        <v>0</v>
      </c>
      <c r="T11" s="14">
        <v>263927.5</v>
      </c>
      <c r="U11" s="14">
        <v>62940.5</v>
      </c>
      <c r="V11" s="14">
        <f t="shared" si="9"/>
        <v>23.847647554726205</v>
      </c>
      <c r="W11" s="14">
        <v>0</v>
      </c>
      <c r="X11" s="14">
        <v>0</v>
      </c>
      <c r="Y11" s="14">
        <f t="shared" si="10"/>
        <v>0</v>
      </c>
      <c r="Z11" s="14" t="s">
        <v>8</v>
      </c>
      <c r="AA11" s="14" t="s">
        <v>8</v>
      </c>
      <c r="AB11" s="14">
        <v>0</v>
      </c>
      <c r="AC11" s="14">
        <v>0</v>
      </c>
      <c r="AD11" s="14" t="s">
        <v>8</v>
      </c>
      <c r="AE11" s="14">
        <f t="shared" si="12"/>
        <v>0</v>
      </c>
      <c r="AF11" s="14">
        <v>39465.599999999999</v>
      </c>
      <c r="AG11" s="14">
        <v>5422.3</v>
      </c>
      <c r="AH11" s="14">
        <f t="shared" si="13"/>
        <v>13.73930714343631</v>
      </c>
      <c r="AI11" s="14">
        <v>0</v>
      </c>
      <c r="AJ11" s="14">
        <v>0</v>
      </c>
      <c r="AK11" s="14">
        <v>0</v>
      </c>
      <c r="AL11" s="14">
        <v>3434.1</v>
      </c>
      <c r="AM11" s="14">
        <v>1349.5</v>
      </c>
      <c r="AN11" s="14">
        <f t="shared" si="15"/>
        <v>39.297050173262285</v>
      </c>
      <c r="AO11" s="14" t="s">
        <v>8</v>
      </c>
      <c r="AP11" s="14"/>
      <c r="AQ11" s="14">
        <f t="shared" si="16"/>
        <v>0</v>
      </c>
      <c r="AR11" s="14">
        <v>0</v>
      </c>
      <c r="AS11" s="14">
        <v>0</v>
      </c>
      <c r="AT11" s="14">
        <v>0</v>
      </c>
      <c r="AU11" s="14">
        <v>144285.20000000001</v>
      </c>
      <c r="AV11" s="14">
        <v>64573.3</v>
      </c>
      <c r="AW11" s="14">
        <f t="shared" si="17"/>
        <v>44.753931796192539</v>
      </c>
      <c r="AX11" s="14">
        <v>13532.9</v>
      </c>
      <c r="AY11" s="14">
        <v>8875.1</v>
      </c>
      <c r="AZ11" s="14">
        <f t="shared" si="18"/>
        <v>65.581656555505475</v>
      </c>
      <c r="BA11" s="14" t="s">
        <v>8</v>
      </c>
      <c r="BB11" s="14"/>
      <c r="BC11" s="14">
        <f t="shared" si="19"/>
        <v>0</v>
      </c>
      <c r="BD11" s="14">
        <f>139940.1+13071.2</f>
        <v>153011.30000000002</v>
      </c>
      <c r="BE11" s="14">
        <f>7026.8</f>
        <v>7026.8</v>
      </c>
      <c r="BF11" s="14">
        <f t="shared" si="20"/>
        <v>4.5923405656967811</v>
      </c>
      <c r="BG11" s="14" t="s">
        <v>8</v>
      </c>
      <c r="BH11" s="14" t="s">
        <v>8</v>
      </c>
      <c r="BI11" s="14">
        <f t="shared" si="21"/>
        <v>0</v>
      </c>
      <c r="BJ11" s="14">
        <v>3867</v>
      </c>
      <c r="BK11" s="14">
        <v>3867</v>
      </c>
      <c r="BL11" s="14">
        <f t="shared" si="22"/>
        <v>100</v>
      </c>
      <c r="BM11" s="14">
        <v>623259.30000000005</v>
      </c>
      <c r="BN11" s="14">
        <v>68683.8</v>
      </c>
      <c r="BO11" s="14">
        <f t="shared" si="23"/>
        <v>11.020100301752416</v>
      </c>
      <c r="BP11" s="14">
        <v>0</v>
      </c>
      <c r="BQ11" s="14" t="s">
        <v>8</v>
      </c>
      <c r="BR11" s="14">
        <f t="shared" si="1"/>
        <v>0</v>
      </c>
      <c r="BS11" s="14">
        <v>10721</v>
      </c>
      <c r="BT11" s="14">
        <v>0</v>
      </c>
      <c r="BU11" s="14">
        <f t="shared" si="24"/>
        <v>0</v>
      </c>
      <c r="BV11" s="14" t="s">
        <v>8</v>
      </c>
      <c r="BW11" s="14">
        <v>0</v>
      </c>
      <c r="BX11" s="14">
        <f t="shared" si="25"/>
        <v>0</v>
      </c>
      <c r="BY11" s="14">
        <v>5000</v>
      </c>
      <c r="BZ11" s="14">
        <v>632.70000000000005</v>
      </c>
      <c r="CA11" s="14">
        <f t="shared" si="26"/>
        <v>12.654000000000002</v>
      </c>
      <c r="CB11" s="16">
        <v>0</v>
      </c>
      <c r="CC11" s="17"/>
      <c r="CD11" s="14">
        <f t="shared" si="27"/>
        <v>0</v>
      </c>
      <c r="CE11" s="15">
        <v>15000</v>
      </c>
      <c r="CF11" s="15">
        <v>7613.6</v>
      </c>
      <c r="CG11" s="14">
        <f t="shared" si="28"/>
        <v>50.757333333333335</v>
      </c>
      <c r="CH11" s="15">
        <v>1690</v>
      </c>
      <c r="CI11" s="15">
        <v>1241.9000000000001</v>
      </c>
      <c r="CJ11" s="14">
        <f t="shared" si="30"/>
        <v>73.485207100591722</v>
      </c>
      <c r="CK11" s="15"/>
      <c r="CL11" s="15"/>
      <c r="CM11" s="15"/>
    </row>
    <row r="12" spans="1:91" s="2" customFormat="1" ht="18.600000000000001" customHeight="1" x14ac:dyDescent="0.3">
      <c r="A12" s="25" t="s">
        <v>13</v>
      </c>
      <c r="B12" s="14">
        <f t="shared" si="0"/>
        <v>2904714.9</v>
      </c>
      <c r="C12" s="14">
        <f t="shared" si="2"/>
        <v>1472292.0000000002</v>
      </c>
      <c r="D12" s="14">
        <f t="shared" si="3"/>
        <v>50.686282498843525</v>
      </c>
      <c r="E12" s="14">
        <v>198932.2</v>
      </c>
      <c r="F12" s="14">
        <v>16912.099999999999</v>
      </c>
      <c r="G12" s="14">
        <f t="shared" si="4"/>
        <v>8.5014391838023187</v>
      </c>
      <c r="H12" s="15">
        <v>2049.4</v>
      </c>
      <c r="I12" s="15">
        <v>1793.6</v>
      </c>
      <c r="J12" s="14">
        <f t="shared" si="5"/>
        <v>87.518298038450268</v>
      </c>
      <c r="K12" s="14">
        <v>170501.3</v>
      </c>
      <c r="L12" s="14">
        <v>108124.7</v>
      </c>
      <c r="M12" s="14">
        <f t="shared" si="6"/>
        <v>63.415762812365664</v>
      </c>
      <c r="N12" s="14">
        <v>0</v>
      </c>
      <c r="O12" s="14">
        <v>0</v>
      </c>
      <c r="P12" s="14">
        <f t="shared" si="7"/>
        <v>0</v>
      </c>
      <c r="Q12" s="14">
        <v>0</v>
      </c>
      <c r="R12" s="14"/>
      <c r="S12" s="14">
        <f t="shared" si="8"/>
        <v>0</v>
      </c>
      <c r="T12" s="14">
        <v>233020.4</v>
      </c>
      <c r="U12" s="14">
        <v>146728</v>
      </c>
      <c r="V12" s="14">
        <f t="shared" si="9"/>
        <v>62.967877490554478</v>
      </c>
      <c r="W12" s="14">
        <v>0</v>
      </c>
      <c r="X12" s="14">
        <v>0</v>
      </c>
      <c r="Y12" s="14">
        <f t="shared" si="10"/>
        <v>0</v>
      </c>
      <c r="Z12" s="14" t="s">
        <v>8</v>
      </c>
      <c r="AA12" s="14" t="s">
        <v>8</v>
      </c>
      <c r="AB12" s="14">
        <v>0</v>
      </c>
      <c r="AC12" s="14">
        <v>0</v>
      </c>
      <c r="AD12" s="14">
        <v>0</v>
      </c>
      <c r="AE12" s="14">
        <f t="shared" si="12"/>
        <v>0</v>
      </c>
      <c r="AF12" s="14">
        <v>11999</v>
      </c>
      <c r="AG12" s="14">
        <v>1406.1</v>
      </c>
      <c r="AH12" s="14">
        <f t="shared" si="13"/>
        <v>11.718476539711641</v>
      </c>
      <c r="AI12" s="14">
        <v>0</v>
      </c>
      <c r="AJ12" s="14">
        <v>0</v>
      </c>
      <c r="AK12" s="14">
        <v>0</v>
      </c>
      <c r="AL12" s="14">
        <v>1237.8</v>
      </c>
      <c r="AM12" s="14">
        <v>863.2</v>
      </c>
      <c r="AN12" s="14">
        <f t="shared" si="15"/>
        <v>69.736629503958653</v>
      </c>
      <c r="AO12" s="14" t="s">
        <v>8</v>
      </c>
      <c r="AP12" s="14"/>
      <c r="AQ12" s="14">
        <f t="shared" si="16"/>
        <v>0</v>
      </c>
      <c r="AR12" s="14">
        <v>0</v>
      </c>
      <c r="AS12" s="14">
        <v>0</v>
      </c>
      <c r="AT12" s="14">
        <v>0</v>
      </c>
      <c r="AU12" s="14">
        <v>200891.6</v>
      </c>
      <c r="AV12" s="14">
        <v>96967.8</v>
      </c>
      <c r="AW12" s="14">
        <f t="shared" si="17"/>
        <v>48.268718054911211</v>
      </c>
      <c r="AX12" s="14">
        <v>8560.5</v>
      </c>
      <c r="AY12" s="14">
        <v>1000</v>
      </c>
      <c r="AZ12" s="14">
        <f t="shared" si="18"/>
        <v>11.681560656503709</v>
      </c>
      <c r="BA12" s="14" t="s">
        <v>8</v>
      </c>
      <c r="BB12" s="14"/>
      <c r="BC12" s="14">
        <f t="shared" si="19"/>
        <v>0</v>
      </c>
      <c r="BD12" s="14">
        <f>102394.3+29585</f>
        <v>131979.29999999999</v>
      </c>
      <c r="BE12" s="14">
        <v>9436.2000000000007</v>
      </c>
      <c r="BF12" s="14">
        <f t="shared" si="20"/>
        <v>7.1497575756198142</v>
      </c>
      <c r="BG12" s="14" t="s">
        <v>8</v>
      </c>
      <c r="BH12" s="14" t="s">
        <v>8</v>
      </c>
      <c r="BI12" s="14">
        <f t="shared" si="21"/>
        <v>0</v>
      </c>
      <c r="BJ12" s="14">
        <v>6214.9</v>
      </c>
      <c r="BK12" s="14">
        <v>3173.2</v>
      </c>
      <c r="BL12" s="14">
        <f t="shared" si="22"/>
        <v>51.057941398896197</v>
      </c>
      <c r="BM12" s="14">
        <v>1888045.2</v>
      </c>
      <c r="BN12" s="14">
        <v>1074859.8</v>
      </c>
      <c r="BO12" s="14">
        <f t="shared" si="23"/>
        <v>56.929770537273164</v>
      </c>
      <c r="BP12" s="14">
        <v>0</v>
      </c>
      <c r="BQ12" s="14" t="s">
        <v>8</v>
      </c>
      <c r="BR12" s="14">
        <f t="shared" si="1"/>
        <v>0</v>
      </c>
      <c r="BS12" s="14">
        <v>4824</v>
      </c>
      <c r="BT12" s="14">
        <v>4555.1000000000004</v>
      </c>
      <c r="BU12" s="14">
        <f t="shared" si="24"/>
        <v>94.425787728026549</v>
      </c>
      <c r="BV12" s="14" t="s">
        <v>8</v>
      </c>
      <c r="BW12" s="14">
        <v>0</v>
      </c>
      <c r="BX12" s="14">
        <f t="shared" si="25"/>
        <v>0</v>
      </c>
      <c r="BY12" s="14">
        <v>2000</v>
      </c>
      <c r="BZ12" s="14">
        <v>0</v>
      </c>
      <c r="CA12" s="14">
        <f t="shared" si="26"/>
        <v>0</v>
      </c>
      <c r="CB12" s="16">
        <v>0</v>
      </c>
      <c r="CC12" s="17"/>
      <c r="CD12" s="14">
        <f t="shared" si="27"/>
        <v>0</v>
      </c>
      <c r="CE12" s="15">
        <v>27000</v>
      </c>
      <c r="CF12" s="15">
        <v>6472.2</v>
      </c>
      <c r="CG12" s="14">
        <f t="shared" si="28"/>
        <v>23.97111111111111</v>
      </c>
      <c r="CH12" s="15">
        <v>17459.3</v>
      </c>
      <c r="CI12" s="15">
        <v>0</v>
      </c>
      <c r="CJ12" s="14">
        <f t="shared" si="30"/>
        <v>0</v>
      </c>
      <c r="CK12" s="15"/>
      <c r="CL12" s="15"/>
      <c r="CM12" s="15"/>
    </row>
    <row r="13" spans="1:91" s="2" customFormat="1" ht="18.600000000000001" customHeight="1" x14ac:dyDescent="0.3">
      <c r="A13" s="25" t="s">
        <v>65</v>
      </c>
      <c r="B13" s="14">
        <f t="shared" si="0"/>
        <v>2607126.1</v>
      </c>
      <c r="C13" s="14">
        <f t="shared" si="2"/>
        <v>819055.50000000012</v>
      </c>
      <c r="D13" s="14">
        <f t="shared" si="3"/>
        <v>31.416029320561062</v>
      </c>
      <c r="E13" s="14">
        <v>134992.20000000001</v>
      </c>
      <c r="F13" s="14">
        <v>19774.900000000001</v>
      </c>
      <c r="G13" s="14">
        <f t="shared" si="4"/>
        <v>14.648920456144873</v>
      </c>
      <c r="H13" s="15">
        <v>1446.5</v>
      </c>
      <c r="I13" s="15">
        <v>1446.5</v>
      </c>
      <c r="J13" s="14">
        <f t="shared" si="5"/>
        <v>100</v>
      </c>
      <c r="K13" s="14">
        <v>175011</v>
      </c>
      <c r="L13" s="14">
        <v>14555.9</v>
      </c>
      <c r="M13" s="14">
        <f t="shared" si="6"/>
        <v>8.317134351555044</v>
      </c>
      <c r="N13" s="14">
        <v>0</v>
      </c>
      <c r="O13" s="14">
        <v>0</v>
      </c>
      <c r="P13" s="14">
        <f t="shared" si="7"/>
        <v>0</v>
      </c>
      <c r="Q13" s="14">
        <v>0</v>
      </c>
      <c r="R13" s="14"/>
      <c r="S13" s="14">
        <f t="shared" si="8"/>
        <v>0</v>
      </c>
      <c r="T13" s="14">
        <v>188596.1</v>
      </c>
      <c r="U13" s="14">
        <v>156782.70000000001</v>
      </c>
      <c r="V13" s="14">
        <f t="shared" si="9"/>
        <v>83.131464542479932</v>
      </c>
      <c r="W13" s="14">
        <v>0</v>
      </c>
      <c r="X13" s="14">
        <v>0</v>
      </c>
      <c r="Y13" s="14">
        <f t="shared" si="10"/>
        <v>0</v>
      </c>
      <c r="Z13" s="14" t="s">
        <v>8</v>
      </c>
      <c r="AA13" s="14" t="s">
        <v>8</v>
      </c>
      <c r="AB13" s="14">
        <v>0</v>
      </c>
      <c r="AC13" s="14">
        <v>0</v>
      </c>
      <c r="AD13" s="14" t="s">
        <v>8</v>
      </c>
      <c r="AE13" s="14">
        <f t="shared" si="12"/>
        <v>0</v>
      </c>
      <c r="AF13" s="14">
        <v>35706.9</v>
      </c>
      <c r="AG13" s="14">
        <v>29474.7</v>
      </c>
      <c r="AH13" s="14">
        <f t="shared" si="13"/>
        <v>82.546230560479898</v>
      </c>
      <c r="AI13" s="14">
        <v>0</v>
      </c>
      <c r="AJ13" s="14">
        <v>0</v>
      </c>
      <c r="AK13" s="14">
        <v>0</v>
      </c>
      <c r="AL13" s="14">
        <v>1032.9000000000001</v>
      </c>
      <c r="AM13" s="14">
        <v>558.9</v>
      </c>
      <c r="AN13" s="14">
        <f t="shared" si="15"/>
        <v>54.109787975602664</v>
      </c>
      <c r="AO13" s="14" t="s">
        <v>8</v>
      </c>
      <c r="AP13" s="14"/>
      <c r="AQ13" s="14">
        <f t="shared" si="16"/>
        <v>0</v>
      </c>
      <c r="AR13" s="14">
        <v>0</v>
      </c>
      <c r="AS13" s="14">
        <v>0</v>
      </c>
      <c r="AT13" s="14">
        <v>0</v>
      </c>
      <c r="AU13" s="14">
        <v>126471.4</v>
      </c>
      <c r="AV13" s="14">
        <v>76534.399999999994</v>
      </c>
      <c r="AW13" s="14">
        <f t="shared" si="17"/>
        <v>60.515183669983884</v>
      </c>
      <c r="AX13" s="14">
        <v>11562.9</v>
      </c>
      <c r="AY13" s="14">
        <v>10047.200000000001</v>
      </c>
      <c r="AZ13" s="14">
        <f t="shared" si="18"/>
        <v>86.89169671968105</v>
      </c>
      <c r="BA13" s="14" t="s">
        <v>8</v>
      </c>
      <c r="BB13" s="14"/>
      <c r="BC13" s="14">
        <f t="shared" si="19"/>
        <v>0</v>
      </c>
      <c r="BD13" s="14">
        <f>148400.3+130079.9</f>
        <v>278480.19999999995</v>
      </c>
      <c r="BE13" s="14">
        <f>49151.5+11812.7</f>
        <v>60964.2</v>
      </c>
      <c r="BF13" s="14">
        <f t="shared" si="20"/>
        <v>21.891753884118156</v>
      </c>
      <c r="BG13" s="14" t="s">
        <v>8</v>
      </c>
      <c r="BH13" s="14" t="s">
        <v>8</v>
      </c>
      <c r="BI13" s="14">
        <f t="shared" si="21"/>
        <v>0</v>
      </c>
      <c r="BJ13" s="14">
        <v>4634.8</v>
      </c>
      <c r="BK13" s="14">
        <v>1901.9</v>
      </c>
      <c r="BL13" s="14">
        <f t="shared" si="22"/>
        <v>41.035211875377584</v>
      </c>
      <c r="BM13" s="14">
        <v>1139145.5</v>
      </c>
      <c r="BN13" s="14">
        <v>271386.09999999998</v>
      </c>
      <c r="BO13" s="14">
        <f t="shared" si="23"/>
        <v>23.82365553829603</v>
      </c>
      <c r="BP13" s="14">
        <v>0</v>
      </c>
      <c r="BQ13" s="14" t="s">
        <v>8</v>
      </c>
      <c r="BR13" s="14">
        <f t="shared" si="1"/>
        <v>0</v>
      </c>
      <c r="BS13" s="14">
        <v>2780</v>
      </c>
      <c r="BT13" s="14">
        <v>2780</v>
      </c>
      <c r="BU13" s="14">
        <f t="shared" si="24"/>
        <v>100</v>
      </c>
      <c r="BV13" s="14" t="s">
        <v>8</v>
      </c>
      <c r="BW13" s="14"/>
      <c r="BX13" s="14">
        <f t="shared" si="25"/>
        <v>0</v>
      </c>
      <c r="BY13" s="14">
        <v>3000</v>
      </c>
      <c r="BZ13" s="14">
        <v>0</v>
      </c>
      <c r="CA13" s="14">
        <f t="shared" si="26"/>
        <v>0</v>
      </c>
      <c r="CB13" s="16">
        <v>0</v>
      </c>
      <c r="CC13" s="17"/>
      <c r="CD13" s="14">
        <f t="shared" si="27"/>
        <v>0</v>
      </c>
      <c r="CE13" s="15">
        <v>27000</v>
      </c>
      <c r="CF13" s="15">
        <v>20837.400000000001</v>
      </c>
      <c r="CG13" s="14">
        <f t="shared" si="28"/>
        <v>77.175555555555562</v>
      </c>
      <c r="CH13" s="15">
        <v>20194.8</v>
      </c>
      <c r="CI13" s="15">
        <v>12332.3</v>
      </c>
      <c r="CJ13" s="14">
        <f t="shared" si="30"/>
        <v>61.066710242240575</v>
      </c>
      <c r="CK13" s="15">
        <v>457070.9</v>
      </c>
      <c r="CL13" s="15">
        <v>139678.39999999999</v>
      </c>
      <c r="CM13" s="14">
        <f>CL13/CK13*100</f>
        <v>30.559460250039983</v>
      </c>
    </row>
    <row r="14" spans="1:91" s="2" customFormat="1" ht="31.2" x14ac:dyDescent="0.3">
      <c r="A14" s="25" t="s">
        <v>14</v>
      </c>
      <c r="B14" s="14">
        <f t="shared" si="0"/>
        <v>2328525.9000000004</v>
      </c>
      <c r="C14" s="14">
        <f t="shared" si="2"/>
        <v>493254.79999999993</v>
      </c>
      <c r="D14" s="14">
        <f t="shared" si="3"/>
        <v>21.183135648179814</v>
      </c>
      <c r="E14" s="14">
        <v>84346.6</v>
      </c>
      <c r="F14" s="14">
        <v>9475.2999999999993</v>
      </c>
      <c r="G14" s="14">
        <f t="shared" si="4"/>
        <v>11.233766387738212</v>
      </c>
      <c r="H14" s="15">
        <v>3242.7</v>
      </c>
      <c r="I14" s="15">
        <v>304.89999999999998</v>
      </c>
      <c r="J14" s="14">
        <f t="shared" si="5"/>
        <v>9.4026582785949984</v>
      </c>
      <c r="K14" s="14">
        <v>184232.4</v>
      </c>
      <c r="L14" s="14">
        <v>45609.3</v>
      </c>
      <c r="M14" s="14">
        <f t="shared" si="6"/>
        <v>24.756394640682096</v>
      </c>
      <c r="N14" s="14">
        <v>0</v>
      </c>
      <c r="O14" s="14">
        <v>0</v>
      </c>
      <c r="P14" s="14">
        <f t="shared" si="7"/>
        <v>0</v>
      </c>
      <c r="Q14" s="14">
        <v>0</v>
      </c>
      <c r="R14" s="14"/>
      <c r="S14" s="14">
        <f t="shared" si="8"/>
        <v>0</v>
      </c>
      <c r="T14" s="14">
        <v>345838.6</v>
      </c>
      <c r="U14" s="14">
        <v>84417.4</v>
      </c>
      <c r="V14" s="14">
        <f t="shared" si="9"/>
        <v>24.409478872514519</v>
      </c>
      <c r="W14" s="14">
        <v>0</v>
      </c>
      <c r="X14" s="14">
        <v>0</v>
      </c>
      <c r="Y14" s="14">
        <f t="shared" si="10"/>
        <v>0</v>
      </c>
      <c r="Z14" s="14" t="s">
        <v>8</v>
      </c>
      <c r="AA14" s="14" t="s">
        <v>8</v>
      </c>
      <c r="AB14" s="14">
        <v>0</v>
      </c>
      <c r="AC14" s="14">
        <v>0</v>
      </c>
      <c r="AD14" s="14" t="s">
        <v>8</v>
      </c>
      <c r="AE14" s="14">
        <f t="shared" si="12"/>
        <v>0</v>
      </c>
      <c r="AF14" s="14">
        <v>9074.6</v>
      </c>
      <c r="AG14" s="14">
        <v>5818.2</v>
      </c>
      <c r="AH14" s="14">
        <f t="shared" si="13"/>
        <v>64.115222709540916</v>
      </c>
      <c r="AI14" s="14">
        <v>252525.5</v>
      </c>
      <c r="AJ14" s="14">
        <v>0</v>
      </c>
      <c r="AK14" s="14">
        <v>0</v>
      </c>
      <c r="AL14" s="14">
        <v>8126.3</v>
      </c>
      <c r="AM14" s="14">
        <v>1399.9</v>
      </c>
      <c r="AN14" s="14">
        <f t="shared" si="15"/>
        <v>17.226782176390241</v>
      </c>
      <c r="AO14" s="14" t="s">
        <v>8</v>
      </c>
      <c r="AP14" s="14"/>
      <c r="AQ14" s="14">
        <f t="shared" si="16"/>
        <v>0</v>
      </c>
      <c r="AR14" s="14">
        <v>68027.8</v>
      </c>
      <c r="AS14" s="14">
        <v>0</v>
      </c>
      <c r="AT14" s="14">
        <f t="shared" si="29"/>
        <v>0</v>
      </c>
      <c r="AU14" s="14">
        <v>232298.6</v>
      </c>
      <c r="AV14" s="14">
        <v>34777.1</v>
      </c>
      <c r="AW14" s="14">
        <f t="shared" si="17"/>
        <v>14.970860780047749</v>
      </c>
      <c r="AX14" s="14">
        <v>15608.8</v>
      </c>
      <c r="AY14" s="14">
        <v>6935.5</v>
      </c>
      <c r="AZ14" s="14">
        <f t="shared" si="18"/>
        <v>44.433268412690282</v>
      </c>
      <c r="BA14" s="14" t="s">
        <v>8</v>
      </c>
      <c r="BB14" s="14"/>
      <c r="BC14" s="14">
        <f t="shared" si="19"/>
        <v>0</v>
      </c>
      <c r="BD14" s="14">
        <f>126376.5+4075</f>
        <v>130451.5</v>
      </c>
      <c r="BE14" s="14">
        <v>11752.5</v>
      </c>
      <c r="BF14" s="14">
        <f t="shared" si="20"/>
        <v>9.0090953342813229</v>
      </c>
      <c r="BG14" s="14" t="s">
        <v>8</v>
      </c>
      <c r="BH14" s="14" t="s">
        <v>8</v>
      </c>
      <c r="BI14" s="14">
        <f t="shared" si="21"/>
        <v>0</v>
      </c>
      <c r="BJ14" s="14">
        <v>4863.5</v>
      </c>
      <c r="BK14" s="14">
        <v>3833.3</v>
      </c>
      <c r="BL14" s="14">
        <f t="shared" si="22"/>
        <v>78.817723861416681</v>
      </c>
      <c r="BM14" s="14">
        <v>939302</v>
      </c>
      <c r="BN14" s="14">
        <v>263091.3</v>
      </c>
      <c r="BO14" s="14">
        <f t="shared" si="23"/>
        <v>28.00923451669431</v>
      </c>
      <c r="BP14" s="14">
        <v>0</v>
      </c>
      <c r="BQ14" s="14">
        <v>0</v>
      </c>
      <c r="BR14" s="14">
        <f t="shared" si="1"/>
        <v>0</v>
      </c>
      <c r="BS14" s="14">
        <v>14587</v>
      </c>
      <c r="BT14" s="14">
        <v>0</v>
      </c>
      <c r="BU14" s="14">
        <f t="shared" si="24"/>
        <v>0</v>
      </c>
      <c r="BV14" s="14" t="s">
        <v>8</v>
      </c>
      <c r="BW14" s="14">
        <v>0</v>
      </c>
      <c r="BX14" s="14">
        <f t="shared" si="25"/>
        <v>0</v>
      </c>
      <c r="BY14" s="14">
        <v>3000</v>
      </c>
      <c r="BZ14" s="14">
        <v>0</v>
      </c>
      <c r="CA14" s="14">
        <f t="shared" si="26"/>
        <v>0</v>
      </c>
      <c r="CB14" s="16">
        <v>0</v>
      </c>
      <c r="CC14" s="17"/>
      <c r="CD14" s="14">
        <f t="shared" si="27"/>
        <v>0</v>
      </c>
      <c r="CE14" s="15">
        <v>33000</v>
      </c>
      <c r="CF14" s="15">
        <v>25840.1</v>
      </c>
      <c r="CG14" s="14">
        <f t="shared" si="28"/>
        <v>78.303333333333327</v>
      </c>
      <c r="CH14" s="15">
        <v>0</v>
      </c>
      <c r="CI14" s="15">
        <v>0</v>
      </c>
      <c r="CJ14" s="14">
        <v>0</v>
      </c>
      <c r="CK14" s="15"/>
      <c r="CL14" s="15"/>
      <c r="CM14" s="15"/>
    </row>
    <row r="15" spans="1:91" s="2" customFormat="1" ht="16.8" customHeight="1" x14ac:dyDescent="0.3">
      <c r="A15" s="25" t="s">
        <v>15</v>
      </c>
      <c r="B15" s="14">
        <f t="shared" si="0"/>
        <v>2080470.6</v>
      </c>
      <c r="C15" s="14">
        <f t="shared" si="2"/>
        <v>686344.2</v>
      </c>
      <c r="D15" s="14">
        <f t="shared" si="3"/>
        <v>32.989853353371103</v>
      </c>
      <c r="E15" s="14">
        <v>95683.8</v>
      </c>
      <c r="F15" s="14">
        <v>3217.9</v>
      </c>
      <c r="G15" s="14">
        <f t="shared" si="4"/>
        <v>3.3630562331345537</v>
      </c>
      <c r="H15" s="15">
        <v>1407.3</v>
      </c>
      <c r="I15" s="15">
        <v>1407.3</v>
      </c>
      <c r="J15" s="14">
        <f t="shared" si="5"/>
        <v>100</v>
      </c>
      <c r="K15" s="14">
        <v>360732.7</v>
      </c>
      <c r="L15" s="14">
        <v>157554.70000000001</v>
      </c>
      <c r="M15" s="14">
        <f t="shared" si="6"/>
        <v>43.676301039523175</v>
      </c>
      <c r="N15" s="14">
        <f>10777.8+8380</f>
        <v>19157.8</v>
      </c>
      <c r="O15" s="14">
        <f>8380+10777.8</f>
        <v>19157.8</v>
      </c>
      <c r="P15" s="14">
        <f t="shared" ref="P15" si="31">O15/N15*100</f>
        <v>100</v>
      </c>
      <c r="Q15" s="14">
        <v>0</v>
      </c>
      <c r="R15" s="14">
        <v>0</v>
      </c>
      <c r="S15" s="14">
        <f t="shared" si="8"/>
        <v>0</v>
      </c>
      <c r="T15" s="14">
        <v>144251.1</v>
      </c>
      <c r="U15" s="14">
        <v>78095.7</v>
      </c>
      <c r="V15" s="14">
        <f t="shared" si="9"/>
        <v>54.138720605943377</v>
      </c>
      <c r="W15" s="14">
        <v>0</v>
      </c>
      <c r="X15" s="14">
        <v>0</v>
      </c>
      <c r="Y15" s="14">
        <f t="shared" si="10"/>
        <v>0</v>
      </c>
      <c r="Z15" s="14">
        <v>20000</v>
      </c>
      <c r="AA15" s="14">
        <v>0</v>
      </c>
      <c r="AB15" s="14">
        <f t="shared" si="11"/>
        <v>0</v>
      </c>
      <c r="AC15" s="14">
        <v>0</v>
      </c>
      <c r="AD15" s="14">
        <v>0</v>
      </c>
      <c r="AE15" s="14">
        <f t="shared" si="12"/>
        <v>0</v>
      </c>
      <c r="AF15" s="14">
        <v>24532.2</v>
      </c>
      <c r="AG15" s="14">
        <v>7711.9</v>
      </c>
      <c r="AH15" s="14">
        <f t="shared" si="13"/>
        <v>31.435827198539062</v>
      </c>
      <c r="AI15" s="14">
        <v>0</v>
      </c>
      <c r="AJ15" s="14">
        <v>0</v>
      </c>
      <c r="AK15" s="14">
        <v>0</v>
      </c>
      <c r="AL15" s="14">
        <v>2805.7</v>
      </c>
      <c r="AM15" s="14">
        <v>665.6</v>
      </c>
      <c r="AN15" s="14">
        <f t="shared" si="15"/>
        <v>23.723135046512457</v>
      </c>
      <c r="AO15" s="14" t="s">
        <v>8</v>
      </c>
      <c r="AP15" s="14"/>
      <c r="AQ15" s="14">
        <f t="shared" si="16"/>
        <v>0</v>
      </c>
      <c r="AR15" s="14">
        <v>7278.1</v>
      </c>
      <c r="AS15" s="14">
        <v>5080.1000000000004</v>
      </c>
      <c r="AT15" s="14">
        <f t="shared" si="29"/>
        <v>69.799810390074342</v>
      </c>
      <c r="AU15" s="14">
        <v>169740.3</v>
      </c>
      <c r="AV15" s="14">
        <v>80048.2</v>
      </c>
      <c r="AW15" s="14">
        <f t="shared" si="17"/>
        <v>47.159219112962568</v>
      </c>
      <c r="AX15" s="14">
        <v>23800</v>
      </c>
      <c r="AY15" s="14">
        <v>20000</v>
      </c>
      <c r="AZ15" s="14">
        <f t="shared" si="18"/>
        <v>84.033613445378151</v>
      </c>
      <c r="BA15" s="14" t="s">
        <v>8</v>
      </c>
      <c r="BB15" s="14"/>
      <c r="BC15" s="14">
        <f t="shared" si="19"/>
        <v>0</v>
      </c>
      <c r="BD15" s="14">
        <f>101470.7+23027.6</f>
        <v>124498.29999999999</v>
      </c>
      <c r="BE15" s="14">
        <v>0</v>
      </c>
      <c r="BF15" s="14">
        <f t="shared" si="20"/>
        <v>0</v>
      </c>
      <c r="BG15" s="14" t="s">
        <v>8</v>
      </c>
      <c r="BH15" s="14" t="s">
        <v>8</v>
      </c>
      <c r="BI15" s="14">
        <f t="shared" si="21"/>
        <v>0</v>
      </c>
      <c r="BJ15" s="14">
        <v>4552.1000000000004</v>
      </c>
      <c r="BK15" s="14">
        <v>2276.1</v>
      </c>
      <c r="BL15" s="14">
        <f t="shared" si="22"/>
        <v>50.001098394147746</v>
      </c>
      <c r="BM15" s="14">
        <v>1060139.2</v>
      </c>
      <c r="BN15" s="14">
        <v>307209.90000000002</v>
      </c>
      <c r="BO15" s="14">
        <f t="shared" si="23"/>
        <v>28.978260590684695</v>
      </c>
      <c r="BP15" s="14">
        <v>0</v>
      </c>
      <c r="BQ15" s="14">
        <v>0</v>
      </c>
      <c r="BR15" s="14">
        <f t="shared" si="1"/>
        <v>0</v>
      </c>
      <c r="BS15" s="14">
        <v>3892</v>
      </c>
      <c r="BT15" s="14">
        <v>1033.3</v>
      </c>
      <c r="BU15" s="14">
        <f t="shared" si="24"/>
        <v>26.549331963001027</v>
      </c>
      <c r="BV15" s="14" t="s">
        <v>8</v>
      </c>
      <c r="BW15" s="14"/>
      <c r="BX15" s="14">
        <f t="shared" si="25"/>
        <v>0</v>
      </c>
      <c r="BY15" s="14">
        <v>3000</v>
      </c>
      <c r="BZ15" s="14">
        <v>2885.7</v>
      </c>
      <c r="CA15" s="14">
        <f t="shared" si="26"/>
        <v>96.19</v>
      </c>
      <c r="CB15" s="16">
        <v>0</v>
      </c>
      <c r="CC15" s="17"/>
      <c r="CD15" s="14">
        <f t="shared" si="27"/>
        <v>0</v>
      </c>
      <c r="CE15" s="15">
        <v>15000</v>
      </c>
      <c r="CF15" s="15">
        <v>0</v>
      </c>
      <c r="CG15" s="14">
        <f t="shared" si="28"/>
        <v>0</v>
      </c>
      <c r="CH15" s="15">
        <v>0</v>
      </c>
      <c r="CI15" s="15">
        <v>0</v>
      </c>
      <c r="CJ15" s="14">
        <v>0</v>
      </c>
      <c r="CK15" s="15"/>
      <c r="CL15" s="15"/>
      <c r="CM15" s="15"/>
    </row>
    <row r="16" spans="1:91" s="2" customFormat="1" ht="17.399999999999999" customHeight="1" x14ac:dyDescent="0.3">
      <c r="A16" s="25" t="s">
        <v>16</v>
      </c>
      <c r="B16" s="14">
        <f t="shared" si="0"/>
        <v>767828.8</v>
      </c>
      <c r="C16" s="14">
        <f t="shared" si="2"/>
        <v>180258</v>
      </c>
      <c r="D16" s="14">
        <f t="shared" si="3"/>
        <v>23.476327014563662</v>
      </c>
      <c r="E16" s="14">
        <v>0</v>
      </c>
      <c r="F16" s="14">
        <v>0</v>
      </c>
      <c r="G16" s="14">
        <v>0</v>
      </c>
      <c r="H16" s="15">
        <v>133.30000000000001</v>
      </c>
      <c r="I16" s="15">
        <v>0</v>
      </c>
      <c r="J16" s="14">
        <f t="shared" si="5"/>
        <v>0</v>
      </c>
      <c r="K16" s="14">
        <v>25256</v>
      </c>
      <c r="L16" s="14">
        <v>775.3</v>
      </c>
      <c r="M16" s="14">
        <f t="shared" si="6"/>
        <v>3.0697656002534051</v>
      </c>
      <c r="N16" s="14">
        <v>0</v>
      </c>
      <c r="O16" s="14">
        <v>0</v>
      </c>
      <c r="P16" s="14">
        <f t="shared" si="7"/>
        <v>0</v>
      </c>
      <c r="Q16" s="14">
        <v>0</v>
      </c>
      <c r="R16" s="14"/>
      <c r="S16" s="14">
        <f t="shared" si="8"/>
        <v>0</v>
      </c>
      <c r="T16" s="14">
        <v>108226.2</v>
      </c>
      <c r="U16" s="14">
        <v>33256</v>
      </c>
      <c r="V16" s="14">
        <f t="shared" si="9"/>
        <v>30.728234013575275</v>
      </c>
      <c r="W16" s="14">
        <v>0</v>
      </c>
      <c r="X16" s="14">
        <v>0</v>
      </c>
      <c r="Y16" s="14">
        <f t="shared" si="10"/>
        <v>0</v>
      </c>
      <c r="Z16" s="14">
        <v>40000</v>
      </c>
      <c r="AA16" s="14">
        <v>0</v>
      </c>
      <c r="AB16" s="14">
        <f t="shared" si="11"/>
        <v>0</v>
      </c>
      <c r="AC16" s="14">
        <v>0</v>
      </c>
      <c r="AD16" s="14" t="s">
        <v>8</v>
      </c>
      <c r="AE16" s="14">
        <f t="shared" si="12"/>
        <v>0</v>
      </c>
      <c r="AF16" s="14">
        <v>7493.3</v>
      </c>
      <c r="AG16" s="14">
        <v>5743.5</v>
      </c>
      <c r="AH16" s="14">
        <f t="shared" si="13"/>
        <v>76.648472635554427</v>
      </c>
      <c r="AI16" s="14">
        <v>8810</v>
      </c>
      <c r="AJ16" s="14">
        <v>0</v>
      </c>
      <c r="AK16" s="14">
        <v>0</v>
      </c>
      <c r="AL16" s="14">
        <v>482.6</v>
      </c>
      <c r="AM16" s="14">
        <v>0</v>
      </c>
      <c r="AN16" s="14">
        <f t="shared" si="15"/>
        <v>0</v>
      </c>
      <c r="AO16" s="14" t="s">
        <v>8</v>
      </c>
      <c r="AP16" s="14"/>
      <c r="AQ16" s="14">
        <f t="shared" si="16"/>
        <v>0</v>
      </c>
      <c r="AR16" s="14">
        <v>0</v>
      </c>
      <c r="AS16" s="14">
        <v>0</v>
      </c>
      <c r="AT16" s="14">
        <v>0</v>
      </c>
      <c r="AU16" s="14">
        <v>93296.3</v>
      </c>
      <c r="AV16" s="14">
        <v>23104.6</v>
      </c>
      <c r="AW16" s="14">
        <f t="shared" si="17"/>
        <v>24.764754872379715</v>
      </c>
      <c r="AX16" s="14">
        <v>12556.9</v>
      </c>
      <c r="AY16" s="14">
        <v>10128</v>
      </c>
      <c r="AZ16" s="14">
        <f t="shared" si="18"/>
        <v>80.656850018714806</v>
      </c>
      <c r="BA16" s="14" t="s">
        <v>8</v>
      </c>
      <c r="BB16" s="14"/>
      <c r="BC16" s="14">
        <f t="shared" si="19"/>
        <v>0</v>
      </c>
      <c r="BD16" s="14">
        <v>47737.1</v>
      </c>
      <c r="BE16" s="14">
        <v>3619.8</v>
      </c>
      <c r="BF16" s="14">
        <f t="shared" si="20"/>
        <v>7.5827815263181053</v>
      </c>
      <c r="BG16" s="14">
        <v>0</v>
      </c>
      <c r="BH16" s="14">
        <v>0</v>
      </c>
      <c r="BI16" s="14">
        <f t="shared" si="21"/>
        <v>0</v>
      </c>
      <c r="BJ16" s="14">
        <v>2588.4</v>
      </c>
      <c r="BK16" s="14">
        <v>1418.9</v>
      </c>
      <c r="BL16" s="14">
        <f t="shared" si="22"/>
        <v>54.817647967856601</v>
      </c>
      <c r="BM16" s="14">
        <v>404060.5</v>
      </c>
      <c r="BN16" s="14">
        <v>99841.3</v>
      </c>
      <c r="BO16" s="14">
        <f t="shared" si="23"/>
        <v>24.709492761603773</v>
      </c>
      <c r="BP16" s="14">
        <v>0</v>
      </c>
      <c r="BQ16" s="14">
        <v>0</v>
      </c>
      <c r="BR16" s="14">
        <f t="shared" si="1"/>
        <v>0</v>
      </c>
      <c r="BS16" s="14">
        <v>386</v>
      </c>
      <c r="BT16" s="14">
        <v>0</v>
      </c>
      <c r="BU16" s="14">
        <f t="shared" si="24"/>
        <v>0</v>
      </c>
      <c r="BV16" s="14" t="s">
        <v>8</v>
      </c>
      <c r="BW16" s="14"/>
      <c r="BX16" s="14">
        <f t="shared" si="25"/>
        <v>0</v>
      </c>
      <c r="BY16" s="14">
        <v>2000</v>
      </c>
      <c r="BZ16" s="14">
        <v>0</v>
      </c>
      <c r="CA16" s="14">
        <f t="shared" si="26"/>
        <v>0</v>
      </c>
      <c r="CB16" s="16">
        <v>0</v>
      </c>
      <c r="CC16" s="17"/>
      <c r="CD16" s="14">
        <f t="shared" si="27"/>
        <v>0</v>
      </c>
      <c r="CE16" s="15">
        <v>12000</v>
      </c>
      <c r="CF16" s="15">
        <v>2370.6</v>
      </c>
      <c r="CG16" s="14">
        <f t="shared" si="28"/>
        <v>19.754999999999999</v>
      </c>
      <c r="CH16" s="15">
        <v>2802.2</v>
      </c>
      <c r="CI16" s="15">
        <v>0</v>
      </c>
      <c r="CJ16" s="14">
        <f t="shared" si="30"/>
        <v>0</v>
      </c>
      <c r="CK16" s="15"/>
      <c r="CL16" s="15"/>
      <c r="CM16" s="15"/>
    </row>
    <row r="17" spans="1:91" s="2" customFormat="1" ht="31.2" x14ac:dyDescent="0.3">
      <c r="A17" s="25" t="s">
        <v>17</v>
      </c>
      <c r="B17" s="14">
        <f t="shared" si="0"/>
        <v>1381978.1</v>
      </c>
      <c r="C17" s="14">
        <f t="shared" si="2"/>
        <v>379217.39999999997</v>
      </c>
      <c r="D17" s="14">
        <f t="shared" si="3"/>
        <v>27.440188813411726</v>
      </c>
      <c r="E17" s="14">
        <v>55080.5</v>
      </c>
      <c r="F17" s="14">
        <v>32264.1</v>
      </c>
      <c r="G17" s="14">
        <f t="shared" si="4"/>
        <v>58.576265647552219</v>
      </c>
      <c r="H17" s="15">
        <v>1077.4000000000001</v>
      </c>
      <c r="I17" s="15">
        <v>0</v>
      </c>
      <c r="J17" s="14">
        <f t="shared" si="5"/>
        <v>0</v>
      </c>
      <c r="K17" s="14">
        <v>50796.1</v>
      </c>
      <c r="L17" s="14">
        <v>19656.599999999999</v>
      </c>
      <c r="M17" s="14">
        <f t="shared" si="6"/>
        <v>38.697065325881312</v>
      </c>
      <c r="N17" s="14">
        <v>0</v>
      </c>
      <c r="O17" s="14">
        <v>0</v>
      </c>
      <c r="P17" s="14">
        <f t="shared" si="7"/>
        <v>0</v>
      </c>
      <c r="Q17" s="14">
        <v>0</v>
      </c>
      <c r="R17" s="14"/>
      <c r="S17" s="14">
        <f t="shared" si="8"/>
        <v>0</v>
      </c>
      <c r="T17" s="14">
        <v>121365.2</v>
      </c>
      <c r="U17" s="14">
        <v>89963.4</v>
      </c>
      <c r="V17" s="14">
        <f t="shared" si="9"/>
        <v>74.126191033343986</v>
      </c>
      <c r="W17" s="14">
        <v>0</v>
      </c>
      <c r="X17" s="14">
        <v>0</v>
      </c>
      <c r="Y17" s="14">
        <f t="shared" si="10"/>
        <v>0</v>
      </c>
      <c r="Z17" s="14">
        <v>2400</v>
      </c>
      <c r="AA17" s="14">
        <v>1009.7</v>
      </c>
      <c r="AB17" s="14">
        <f t="shared" si="11"/>
        <v>42.070833333333333</v>
      </c>
      <c r="AC17" s="14">
        <v>0</v>
      </c>
      <c r="AD17" s="14" t="s">
        <v>8</v>
      </c>
      <c r="AE17" s="14">
        <f t="shared" si="12"/>
        <v>0</v>
      </c>
      <c r="AF17" s="14">
        <v>7192.8</v>
      </c>
      <c r="AG17" s="14">
        <v>3008.9</v>
      </c>
      <c r="AH17" s="14">
        <f t="shared" si="13"/>
        <v>41.832109887665439</v>
      </c>
      <c r="AI17" s="14">
        <v>500</v>
      </c>
      <c r="AJ17" s="14">
        <v>0</v>
      </c>
      <c r="AK17" s="14">
        <v>0</v>
      </c>
      <c r="AL17" s="14">
        <v>29992.1</v>
      </c>
      <c r="AM17" s="14">
        <v>350.7</v>
      </c>
      <c r="AN17" s="14">
        <f t="shared" si="15"/>
        <v>1.1693079177516745</v>
      </c>
      <c r="AO17" s="14" t="s">
        <v>8</v>
      </c>
      <c r="AP17" s="14"/>
      <c r="AQ17" s="14">
        <f t="shared" si="16"/>
        <v>0</v>
      </c>
      <c r="AR17" s="14">
        <v>0</v>
      </c>
      <c r="AS17" s="14">
        <v>0</v>
      </c>
      <c r="AT17" s="14">
        <v>0</v>
      </c>
      <c r="AU17" s="14">
        <v>91315</v>
      </c>
      <c r="AV17" s="14">
        <v>29607.8</v>
      </c>
      <c r="AW17" s="14">
        <f t="shared" si="17"/>
        <v>32.423807698625637</v>
      </c>
      <c r="AX17" s="14">
        <v>3556.9</v>
      </c>
      <c r="AY17" s="14">
        <v>432.8</v>
      </c>
      <c r="AZ17" s="14">
        <f t="shared" si="18"/>
        <v>12.167899013185639</v>
      </c>
      <c r="BA17" s="14" t="s">
        <v>8</v>
      </c>
      <c r="BB17" s="14"/>
      <c r="BC17" s="14">
        <f t="shared" si="19"/>
        <v>0</v>
      </c>
      <c r="BD17" s="14">
        <f>27100.8+4950</f>
        <v>32050.799999999999</v>
      </c>
      <c r="BE17" s="14">
        <v>0</v>
      </c>
      <c r="BF17" s="14">
        <f t="shared" si="20"/>
        <v>0</v>
      </c>
      <c r="BG17" s="14" t="s">
        <v>8</v>
      </c>
      <c r="BH17" s="14" t="s">
        <v>8</v>
      </c>
      <c r="BI17" s="14">
        <f t="shared" si="21"/>
        <v>0</v>
      </c>
      <c r="BJ17" s="14">
        <v>1632.8</v>
      </c>
      <c r="BK17" s="14">
        <v>763.7</v>
      </c>
      <c r="BL17" s="14">
        <f t="shared" si="22"/>
        <v>46.772415482606569</v>
      </c>
      <c r="BM17" s="14">
        <v>961455.5</v>
      </c>
      <c r="BN17" s="14">
        <v>192544.1</v>
      </c>
      <c r="BO17" s="14">
        <f t="shared" si="23"/>
        <v>20.02631427039525</v>
      </c>
      <c r="BP17" s="14">
        <v>0</v>
      </c>
      <c r="BQ17" s="14" t="s">
        <v>8</v>
      </c>
      <c r="BR17" s="14">
        <f t="shared" si="1"/>
        <v>0</v>
      </c>
      <c r="BS17" s="14">
        <v>1981</v>
      </c>
      <c r="BT17" s="14">
        <v>1981</v>
      </c>
      <c r="BU17" s="14">
        <f t="shared" si="24"/>
        <v>100</v>
      </c>
      <c r="BV17" s="14" t="s">
        <v>8</v>
      </c>
      <c r="BW17" s="14"/>
      <c r="BX17" s="14">
        <f t="shared" si="25"/>
        <v>0</v>
      </c>
      <c r="BY17" s="14">
        <v>2000</v>
      </c>
      <c r="BZ17" s="14">
        <v>0</v>
      </c>
      <c r="CA17" s="14">
        <f t="shared" si="26"/>
        <v>0</v>
      </c>
      <c r="CB17" s="16">
        <v>0</v>
      </c>
      <c r="CC17" s="17"/>
      <c r="CD17" s="14">
        <f t="shared" si="27"/>
        <v>0</v>
      </c>
      <c r="CE17" s="15">
        <v>9000</v>
      </c>
      <c r="CF17" s="15">
        <v>2936.8</v>
      </c>
      <c r="CG17" s="14">
        <f t="shared" si="28"/>
        <v>32.63111111111111</v>
      </c>
      <c r="CH17" s="15">
        <v>10582</v>
      </c>
      <c r="CI17" s="15">
        <v>4697.8</v>
      </c>
      <c r="CJ17" s="14">
        <f t="shared" si="30"/>
        <v>44.394254394254396</v>
      </c>
      <c r="CK17" s="15"/>
      <c r="CL17" s="15"/>
      <c r="CM17" s="15"/>
    </row>
    <row r="18" spans="1:91" s="2" customFormat="1" ht="19.2" customHeight="1" x14ac:dyDescent="0.3">
      <c r="A18" s="25" t="s">
        <v>18</v>
      </c>
      <c r="B18" s="14">
        <f t="shared" si="0"/>
        <v>1185576.1000000001</v>
      </c>
      <c r="C18" s="14">
        <f t="shared" si="2"/>
        <v>180611.30000000002</v>
      </c>
      <c r="D18" s="14">
        <f t="shared" si="3"/>
        <v>15.234053722911586</v>
      </c>
      <c r="E18" s="14">
        <v>16667.5</v>
      </c>
      <c r="F18" s="14">
        <v>3477.2</v>
      </c>
      <c r="G18" s="14">
        <f t="shared" si="4"/>
        <v>20.862156892155394</v>
      </c>
      <c r="H18" s="15">
        <v>561.6</v>
      </c>
      <c r="I18" s="15">
        <v>431.9</v>
      </c>
      <c r="J18" s="14">
        <f t="shared" si="5"/>
        <v>76.905270655270655</v>
      </c>
      <c r="K18" s="14">
        <v>38707.800000000003</v>
      </c>
      <c r="L18" s="14">
        <v>6122.2</v>
      </c>
      <c r="M18" s="14">
        <f t="shared" si="6"/>
        <v>15.816450431179243</v>
      </c>
      <c r="N18" s="14">
        <v>0</v>
      </c>
      <c r="O18" s="14">
        <v>0</v>
      </c>
      <c r="P18" s="14">
        <f t="shared" si="7"/>
        <v>0</v>
      </c>
      <c r="Q18" s="14">
        <v>0</v>
      </c>
      <c r="R18" s="14"/>
      <c r="S18" s="14">
        <f t="shared" si="8"/>
        <v>0</v>
      </c>
      <c r="T18" s="14">
        <v>94404.800000000003</v>
      </c>
      <c r="U18" s="14">
        <v>8758.7999999999993</v>
      </c>
      <c r="V18" s="14">
        <f t="shared" si="9"/>
        <v>9.277918071962441</v>
      </c>
      <c r="W18" s="14">
        <v>0</v>
      </c>
      <c r="X18" s="14">
        <v>0</v>
      </c>
      <c r="Y18" s="14">
        <f t="shared" si="10"/>
        <v>0</v>
      </c>
      <c r="Z18" s="14">
        <v>46590.1</v>
      </c>
      <c r="AA18" s="14">
        <v>14553.2</v>
      </c>
      <c r="AB18" s="14">
        <f t="shared" si="11"/>
        <v>31.236679036962791</v>
      </c>
      <c r="AC18" s="14">
        <v>0</v>
      </c>
      <c r="AD18" s="14" t="s">
        <v>8</v>
      </c>
      <c r="AE18" s="14">
        <f t="shared" si="12"/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923.5</v>
      </c>
      <c r="AM18" s="14">
        <v>280.10000000000002</v>
      </c>
      <c r="AN18" s="14">
        <f t="shared" si="15"/>
        <v>30.330265295073094</v>
      </c>
      <c r="AO18" s="14" t="s">
        <v>8</v>
      </c>
      <c r="AP18" s="14"/>
      <c r="AQ18" s="14">
        <f t="shared" si="16"/>
        <v>0</v>
      </c>
      <c r="AR18" s="14">
        <v>1400</v>
      </c>
      <c r="AS18" s="14">
        <v>0</v>
      </c>
      <c r="AT18" s="14">
        <f t="shared" si="29"/>
        <v>0</v>
      </c>
      <c r="AU18" s="14">
        <v>76406.100000000006</v>
      </c>
      <c r="AV18" s="14">
        <v>32037.9</v>
      </c>
      <c r="AW18" s="14">
        <f t="shared" si="17"/>
        <v>41.931076183707845</v>
      </c>
      <c r="AX18" s="14">
        <v>3500</v>
      </c>
      <c r="AY18" s="14">
        <v>917.7</v>
      </c>
      <c r="AZ18" s="14">
        <f t="shared" si="18"/>
        <v>26.22</v>
      </c>
      <c r="BA18" s="14" t="s">
        <v>8</v>
      </c>
      <c r="BB18" s="14"/>
      <c r="BC18" s="14">
        <f t="shared" si="19"/>
        <v>0</v>
      </c>
      <c r="BD18" s="14">
        <f>93840.3+3315</f>
        <v>97155.3</v>
      </c>
      <c r="BE18" s="14">
        <v>0</v>
      </c>
      <c r="BF18" s="14">
        <f t="shared" si="20"/>
        <v>0</v>
      </c>
      <c r="BG18" s="14" t="s">
        <v>8</v>
      </c>
      <c r="BH18" s="14" t="s">
        <v>8</v>
      </c>
      <c r="BI18" s="14">
        <f t="shared" si="21"/>
        <v>0</v>
      </c>
      <c r="BJ18" s="14">
        <v>280.7</v>
      </c>
      <c r="BK18" s="14">
        <v>265.10000000000002</v>
      </c>
      <c r="BL18" s="14">
        <f t="shared" si="22"/>
        <v>94.442465265407918</v>
      </c>
      <c r="BM18" s="14">
        <v>792186.7</v>
      </c>
      <c r="BN18" s="14">
        <v>113193</v>
      </c>
      <c r="BO18" s="14">
        <f t="shared" si="23"/>
        <v>14.288677151484618</v>
      </c>
      <c r="BP18" s="14">
        <v>0</v>
      </c>
      <c r="BQ18" s="14" t="s">
        <v>8</v>
      </c>
      <c r="BR18" s="14">
        <f t="shared" si="1"/>
        <v>0</v>
      </c>
      <c r="BS18" s="14">
        <v>2792</v>
      </c>
      <c r="BT18" s="14">
        <v>0</v>
      </c>
      <c r="BU18" s="14">
        <f t="shared" si="24"/>
        <v>0</v>
      </c>
      <c r="BV18" s="14" t="s">
        <v>8</v>
      </c>
      <c r="BW18" s="14"/>
      <c r="BX18" s="14">
        <f t="shared" si="25"/>
        <v>0</v>
      </c>
      <c r="BY18" s="14">
        <v>2000</v>
      </c>
      <c r="BZ18" s="14">
        <v>0</v>
      </c>
      <c r="CA18" s="14">
        <f t="shared" si="26"/>
        <v>0</v>
      </c>
      <c r="CB18" s="16">
        <v>0</v>
      </c>
      <c r="CC18" s="17"/>
      <c r="CD18" s="14">
        <f t="shared" si="27"/>
        <v>0</v>
      </c>
      <c r="CE18" s="15">
        <v>12000</v>
      </c>
      <c r="CF18" s="15">
        <v>574.20000000000005</v>
      </c>
      <c r="CG18" s="14">
        <f t="shared" si="28"/>
        <v>4.7850000000000001</v>
      </c>
      <c r="CH18" s="15">
        <v>0</v>
      </c>
      <c r="CI18" s="15">
        <v>0</v>
      </c>
      <c r="CJ18" s="14">
        <v>0</v>
      </c>
      <c r="CK18" s="15"/>
      <c r="CL18" s="15"/>
      <c r="CM18" s="15"/>
    </row>
    <row r="19" spans="1:91" s="2" customFormat="1" ht="18" customHeight="1" x14ac:dyDescent="0.3">
      <c r="A19" s="25" t="s">
        <v>19</v>
      </c>
      <c r="B19" s="14">
        <f t="shared" si="0"/>
        <v>2138950.7999999998</v>
      </c>
      <c r="C19" s="14">
        <f t="shared" si="2"/>
        <v>965157.2</v>
      </c>
      <c r="D19" s="14">
        <f t="shared" si="3"/>
        <v>45.122926623651189</v>
      </c>
      <c r="E19" s="14">
        <v>82057.2</v>
      </c>
      <c r="F19" s="14">
        <v>1039.5999999999999</v>
      </c>
      <c r="G19" s="14">
        <f t="shared" si="4"/>
        <v>1.266921123313981</v>
      </c>
      <c r="H19" s="15">
        <v>623.20000000000005</v>
      </c>
      <c r="I19" s="15">
        <v>420.6</v>
      </c>
      <c r="J19" s="14">
        <f t="shared" si="5"/>
        <v>67.490372272143773</v>
      </c>
      <c r="K19" s="14">
        <v>47416.1</v>
      </c>
      <c r="L19" s="14">
        <v>3632.5</v>
      </c>
      <c r="M19" s="14">
        <f t="shared" si="6"/>
        <v>7.6608999896659578</v>
      </c>
      <c r="N19" s="14">
        <v>0</v>
      </c>
      <c r="O19" s="14">
        <v>0</v>
      </c>
      <c r="P19" s="14">
        <f t="shared" si="7"/>
        <v>0</v>
      </c>
      <c r="Q19" s="14">
        <v>0</v>
      </c>
      <c r="R19" s="14"/>
      <c r="S19" s="14">
        <f t="shared" si="8"/>
        <v>0</v>
      </c>
      <c r="T19" s="14">
        <v>97818.8</v>
      </c>
      <c r="U19" s="14">
        <v>17343.400000000001</v>
      </c>
      <c r="V19" s="14">
        <f t="shared" si="9"/>
        <v>17.730129586541647</v>
      </c>
      <c r="W19" s="14">
        <v>0</v>
      </c>
      <c r="X19" s="14">
        <v>0</v>
      </c>
      <c r="Y19" s="14">
        <f t="shared" si="10"/>
        <v>0</v>
      </c>
      <c r="Z19" s="14" t="s">
        <v>8</v>
      </c>
      <c r="AA19" s="14" t="s">
        <v>8</v>
      </c>
      <c r="AB19" s="14">
        <v>0</v>
      </c>
      <c r="AC19" s="14">
        <v>0</v>
      </c>
      <c r="AD19" s="14" t="s">
        <v>8</v>
      </c>
      <c r="AE19" s="14">
        <f t="shared" si="12"/>
        <v>0</v>
      </c>
      <c r="AF19" s="14">
        <v>57642.1</v>
      </c>
      <c r="AG19" s="14">
        <v>37735.1</v>
      </c>
      <c r="AH19" s="14">
        <f t="shared" si="13"/>
        <v>65.464478219912181</v>
      </c>
      <c r="AI19" s="14">
        <v>0</v>
      </c>
      <c r="AJ19" s="14">
        <v>0</v>
      </c>
      <c r="AK19" s="14">
        <v>0</v>
      </c>
      <c r="AL19" s="14">
        <v>1861.8</v>
      </c>
      <c r="AM19" s="14">
        <v>447</v>
      </c>
      <c r="AN19" s="14">
        <f t="shared" si="15"/>
        <v>24.009023525620368</v>
      </c>
      <c r="AO19" s="14" t="s">
        <v>8</v>
      </c>
      <c r="AP19" s="14"/>
      <c r="AQ19" s="14">
        <f t="shared" si="16"/>
        <v>0</v>
      </c>
      <c r="AR19" s="14">
        <v>0</v>
      </c>
      <c r="AS19" s="14">
        <v>0</v>
      </c>
      <c r="AT19" s="14">
        <v>0</v>
      </c>
      <c r="AU19" s="14">
        <v>184542.3</v>
      </c>
      <c r="AV19" s="14">
        <v>11806.2</v>
      </c>
      <c r="AW19" s="14">
        <f t="shared" si="17"/>
        <v>6.3975576331280148</v>
      </c>
      <c r="AX19" s="14">
        <v>5000</v>
      </c>
      <c r="AY19" s="14">
        <v>987.5</v>
      </c>
      <c r="AZ19" s="14">
        <f t="shared" si="18"/>
        <v>19.75</v>
      </c>
      <c r="BA19" s="14" t="s">
        <v>8</v>
      </c>
      <c r="BB19" s="14"/>
      <c r="BC19" s="14">
        <f t="shared" si="19"/>
        <v>0</v>
      </c>
      <c r="BD19" s="14">
        <f>45654.3+29200</f>
        <v>74854.3</v>
      </c>
      <c r="BE19" s="14" t="s">
        <v>8</v>
      </c>
      <c r="BF19" s="14">
        <f t="shared" si="20"/>
        <v>0</v>
      </c>
      <c r="BG19" s="14" t="s">
        <v>8</v>
      </c>
      <c r="BH19" s="14" t="s">
        <v>8</v>
      </c>
      <c r="BI19" s="14">
        <f t="shared" si="21"/>
        <v>0</v>
      </c>
      <c r="BJ19" s="14">
        <v>1711.8</v>
      </c>
      <c r="BK19" s="14">
        <v>539.79999999999995</v>
      </c>
      <c r="BL19" s="14">
        <f t="shared" si="22"/>
        <v>31.534057717023018</v>
      </c>
      <c r="BM19" s="14">
        <v>1552940.4</v>
      </c>
      <c r="BN19" s="14">
        <v>888250.8</v>
      </c>
      <c r="BO19" s="14">
        <f t="shared" si="23"/>
        <v>57.197996780816574</v>
      </c>
      <c r="BP19" s="14">
        <v>0</v>
      </c>
      <c r="BQ19" s="14" t="s">
        <v>8</v>
      </c>
      <c r="BR19" s="14">
        <f t="shared" si="1"/>
        <v>0</v>
      </c>
      <c r="BS19" s="14">
        <v>473</v>
      </c>
      <c r="BT19" s="14">
        <v>0</v>
      </c>
      <c r="BU19" s="14">
        <f t="shared" si="24"/>
        <v>0</v>
      </c>
      <c r="BV19" s="14" t="s">
        <v>8</v>
      </c>
      <c r="BW19" s="14"/>
      <c r="BX19" s="14">
        <f t="shared" si="25"/>
        <v>0</v>
      </c>
      <c r="BY19" s="14">
        <v>6000</v>
      </c>
      <c r="BZ19" s="14">
        <v>0</v>
      </c>
      <c r="CA19" s="14">
        <f t="shared" si="26"/>
        <v>0</v>
      </c>
      <c r="CB19" s="16">
        <v>0</v>
      </c>
      <c r="CC19" s="17"/>
      <c r="CD19" s="14">
        <f t="shared" si="27"/>
        <v>0</v>
      </c>
      <c r="CE19" s="15">
        <v>15000</v>
      </c>
      <c r="CF19" s="15">
        <v>2954.7</v>
      </c>
      <c r="CG19" s="14">
        <f t="shared" si="28"/>
        <v>19.698</v>
      </c>
      <c r="CH19" s="15">
        <v>11009.8</v>
      </c>
      <c r="CI19" s="15">
        <v>0</v>
      </c>
      <c r="CJ19" s="14">
        <f t="shared" si="30"/>
        <v>0</v>
      </c>
      <c r="CK19" s="15"/>
      <c r="CL19" s="15"/>
      <c r="CM19" s="15"/>
    </row>
    <row r="20" spans="1:91" s="2" customFormat="1" ht="19.8" customHeight="1" x14ac:dyDescent="0.3">
      <c r="A20" s="25" t="s">
        <v>20</v>
      </c>
      <c r="B20" s="14">
        <f t="shared" si="0"/>
        <v>358344.8</v>
      </c>
      <c r="C20" s="14">
        <f t="shared" si="2"/>
        <v>128815.09999999999</v>
      </c>
      <c r="D20" s="14">
        <f t="shared" si="3"/>
        <v>35.947249688009983</v>
      </c>
      <c r="E20" s="14">
        <v>0</v>
      </c>
      <c r="F20" s="14">
        <v>0</v>
      </c>
      <c r="G20" s="14">
        <v>0</v>
      </c>
      <c r="H20" s="15">
        <v>78.3</v>
      </c>
      <c r="I20" s="15">
        <v>78.3</v>
      </c>
      <c r="J20" s="14">
        <f t="shared" si="5"/>
        <v>100</v>
      </c>
      <c r="K20" s="14">
        <v>1318.9</v>
      </c>
      <c r="L20" s="14">
        <v>1318.9</v>
      </c>
      <c r="M20" s="14">
        <f t="shared" si="6"/>
        <v>100</v>
      </c>
      <c r="N20" s="14">
        <v>0</v>
      </c>
      <c r="O20" s="14">
        <v>0</v>
      </c>
      <c r="P20" s="14">
        <f t="shared" si="7"/>
        <v>0</v>
      </c>
      <c r="Q20" s="14">
        <v>0</v>
      </c>
      <c r="R20" s="14"/>
      <c r="S20" s="14">
        <f t="shared" si="8"/>
        <v>0</v>
      </c>
      <c r="T20" s="14">
        <v>79174.899999999994</v>
      </c>
      <c r="U20" s="14">
        <v>58805.2</v>
      </c>
      <c r="V20" s="14">
        <f t="shared" si="9"/>
        <v>74.272528288636934</v>
      </c>
      <c r="W20" s="14">
        <v>0</v>
      </c>
      <c r="X20" s="14">
        <v>0</v>
      </c>
      <c r="Y20" s="14">
        <f t="shared" si="10"/>
        <v>0</v>
      </c>
      <c r="Z20" s="14" t="s">
        <v>8</v>
      </c>
      <c r="AA20" s="14" t="s">
        <v>8</v>
      </c>
      <c r="AB20" s="14">
        <v>0</v>
      </c>
      <c r="AC20" s="14">
        <v>0</v>
      </c>
      <c r="AD20" s="14" t="s">
        <v>8</v>
      </c>
      <c r="AE20" s="14">
        <f t="shared" si="12"/>
        <v>0</v>
      </c>
      <c r="AF20" s="14">
        <v>993.8</v>
      </c>
      <c r="AG20" s="14">
        <v>984.7</v>
      </c>
      <c r="AH20" s="14">
        <f t="shared" si="13"/>
        <v>99.084322801368501</v>
      </c>
      <c r="AI20" s="14">
        <v>0</v>
      </c>
      <c r="AJ20" s="14">
        <v>0</v>
      </c>
      <c r="AK20" s="14">
        <v>0</v>
      </c>
      <c r="AL20" s="14">
        <v>225.4</v>
      </c>
      <c r="AM20" s="14">
        <v>67.099999999999994</v>
      </c>
      <c r="AN20" s="14">
        <f t="shared" si="15"/>
        <v>29.769299023957409</v>
      </c>
      <c r="AO20" s="14" t="s">
        <v>8</v>
      </c>
      <c r="AP20" s="14"/>
      <c r="AQ20" s="14">
        <f t="shared" si="16"/>
        <v>0</v>
      </c>
      <c r="AR20" s="14">
        <v>0</v>
      </c>
      <c r="AS20" s="14">
        <v>0</v>
      </c>
      <c r="AT20" s="14">
        <v>0</v>
      </c>
      <c r="AU20" s="14">
        <v>67395.5</v>
      </c>
      <c r="AV20" s="14">
        <v>19539.099999999999</v>
      </c>
      <c r="AW20" s="14">
        <f t="shared" si="17"/>
        <v>28.991698258785821</v>
      </c>
      <c r="AX20" s="14">
        <v>4000</v>
      </c>
      <c r="AY20" s="14">
        <v>2436</v>
      </c>
      <c r="AZ20" s="14">
        <f t="shared" si="18"/>
        <v>60.9</v>
      </c>
      <c r="BA20" s="14" t="s">
        <v>8</v>
      </c>
      <c r="BB20" s="14"/>
      <c r="BC20" s="14">
        <f t="shared" si="19"/>
        <v>0</v>
      </c>
      <c r="BD20" s="14">
        <v>71485</v>
      </c>
      <c r="BE20" s="14">
        <v>20522.400000000001</v>
      </c>
      <c r="BF20" s="14">
        <f t="shared" si="20"/>
        <v>28.708680142687282</v>
      </c>
      <c r="BG20" s="14" t="s">
        <v>8</v>
      </c>
      <c r="BH20" s="14" t="s">
        <v>8</v>
      </c>
      <c r="BI20" s="14">
        <f t="shared" si="21"/>
        <v>0</v>
      </c>
      <c r="BJ20" s="14">
        <v>280.7</v>
      </c>
      <c r="BK20" s="14">
        <v>187.1</v>
      </c>
      <c r="BL20" s="14">
        <f t="shared" si="22"/>
        <v>66.654791592447452</v>
      </c>
      <c r="BM20" s="14">
        <v>128388.3</v>
      </c>
      <c r="BN20" s="14">
        <v>24023.7</v>
      </c>
      <c r="BO20" s="14">
        <f t="shared" si="23"/>
        <v>18.711751771773596</v>
      </c>
      <c r="BP20" s="14">
        <v>0</v>
      </c>
      <c r="BQ20" s="14" t="s">
        <v>8</v>
      </c>
      <c r="BR20" s="14">
        <f t="shared" si="1"/>
        <v>0</v>
      </c>
      <c r="BS20" s="14">
        <v>1004</v>
      </c>
      <c r="BT20" s="14">
        <v>852.6</v>
      </c>
      <c r="BU20" s="14">
        <f t="shared" si="24"/>
        <v>84.920318725099605</v>
      </c>
      <c r="BV20" s="14" t="s">
        <v>8</v>
      </c>
      <c r="BW20" s="14"/>
      <c r="BX20" s="14">
        <f t="shared" si="25"/>
        <v>0</v>
      </c>
      <c r="BY20" s="14">
        <v>1000</v>
      </c>
      <c r="BZ20" s="14">
        <v>0</v>
      </c>
      <c r="CA20" s="14">
        <f t="shared" si="26"/>
        <v>0</v>
      </c>
      <c r="CB20" s="16">
        <v>0</v>
      </c>
      <c r="CC20" s="17"/>
      <c r="CD20" s="14">
        <f t="shared" si="27"/>
        <v>0</v>
      </c>
      <c r="CE20" s="15">
        <v>3000</v>
      </c>
      <c r="CF20" s="15">
        <v>0</v>
      </c>
      <c r="CG20" s="14">
        <f t="shared" si="28"/>
        <v>0</v>
      </c>
      <c r="CH20" s="15">
        <v>0</v>
      </c>
      <c r="CI20" s="15">
        <v>0</v>
      </c>
      <c r="CJ20" s="14">
        <v>0</v>
      </c>
      <c r="CK20" s="15"/>
      <c r="CL20" s="15"/>
      <c r="CM20" s="15"/>
    </row>
    <row r="21" spans="1:91" s="2" customFormat="1" ht="31.2" x14ac:dyDescent="0.3">
      <c r="A21" s="25" t="s">
        <v>21</v>
      </c>
      <c r="B21" s="14">
        <f t="shared" si="0"/>
        <v>845431.4</v>
      </c>
      <c r="C21" s="14">
        <f t="shared" si="2"/>
        <v>201426.79999999996</v>
      </c>
      <c r="D21" s="14">
        <f t="shared" si="3"/>
        <v>23.825327519181329</v>
      </c>
      <c r="E21" s="14">
        <v>23800</v>
      </c>
      <c r="F21" s="14">
        <v>2355.3000000000002</v>
      </c>
      <c r="G21" s="14">
        <f t="shared" si="4"/>
        <v>9.8962184873949592</v>
      </c>
      <c r="H21" s="15">
        <v>736.6</v>
      </c>
      <c r="I21" s="15">
        <v>245.8</v>
      </c>
      <c r="J21" s="14">
        <f t="shared" si="5"/>
        <v>33.36953570458865</v>
      </c>
      <c r="K21" s="14">
        <v>66188.899999999994</v>
      </c>
      <c r="L21" s="14">
        <v>7141.5</v>
      </c>
      <c r="M21" s="14">
        <f t="shared" si="6"/>
        <v>10.789573478332471</v>
      </c>
      <c r="N21" s="14">
        <v>12853.5</v>
      </c>
      <c r="O21" s="14">
        <v>8413.2999999999993</v>
      </c>
      <c r="P21" s="14">
        <f t="shared" ref="P21:P22" si="32">O21/N21*100</f>
        <v>65.455323452756048</v>
      </c>
      <c r="Q21" s="14">
        <v>0</v>
      </c>
      <c r="R21" s="14"/>
      <c r="S21" s="14">
        <f t="shared" si="8"/>
        <v>0</v>
      </c>
      <c r="T21" s="14">
        <v>89585.8</v>
      </c>
      <c r="U21" s="14">
        <v>63924.1</v>
      </c>
      <c r="V21" s="14">
        <f t="shared" si="9"/>
        <v>71.355170127408584</v>
      </c>
      <c r="W21" s="14">
        <v>0</v>
      </c>
      <c r="X21" s="14">
        <v>0</v>
      </c>
      <c r="Y21" s="14">
        <f t="shared" si="10"/>
        <v>0</v>
      </c>
      <c r="Z21" s="14">
        <v>22100.1</v>
      </c>
      <c r="AA21" s="14">
        <v>296.89999999999998</v>
      </c>
      <c r="AB21" s="14">
        <f t="shared" si="11"/>
        <v>1.3434328351455422</v>
      </c>
      <c r="AC21" s="14">
        <v>0</v>
      </c>
      <c r="AD21" s="14">
        <v>0</v>
      </c>
      <c r="AE21" s="14">
        <f t="shared" si="12"/>
        <v>0</v>
      </c>
      <c r="AF21" s="14">
        <v>0</v>
      </c>
      <c r="AG21" s="14">
        <v>0</v>
      </c>
      <c r="AH21" s="14">
        <v>0</v>
      </c>
      <c r="AI21" s="14">
        <v>15000</v>
      </c>
      <c r="AJ21" s="14">
        <v>0</v>
      </c>
      <c r="AK21" s="14">
        <f t="shared" si="14"/>
        <v>0</v>
      </c>
      <c r="AL21" s="14">
        <v>2171.1999999999998</v>
      </c>
      <c r="AM21" s="14">
        <v>938.6</v>
      </c>
      <c r="AN21" s="14">
        <f t="shared" si="15"/>
        <v>43.229550478997794</v>
      </c>
      <c r="AO21" s="14" t="s">
        <v>8</v>
      </c>
      <c r="AP21" s="14"/>
      <c r="AQ21" s="14">
        <f t="shared" si="16"/>
        <v>0</v>
      </c>
      <c r="AR21" s="14">
        <v>0</v>
      </c>
      <c r="AS21" s="14">
        <v>0</v>
      </c>
      <c r="AT21" s="14">
        <v>0</v>
      </c>
      <c r="AU21" s="14">
        <v>84023.6</v>
      </c>
      <c r="AV21" s="14">
        <v>15850.9</v>
      </c>
      <c r="AW21" s="14">
        <f t="shared" si="17"/>
        <v>18.864818931823915</v>
      </c>
      <c r="AX21" s="14">
        <v>9453.1</v>
      </c>
      <c r="AY21" s="14">
        <v>9112</v>
      </c>
      <c r="AZ21" s="14">
        <f t="shared" si="18"/>
        <v>96.391659878769914</v>
      </c>
      <c r="BA21" s="14" t="s">
        <v>8</v>
      </c>
      <c r="BB21" s="14"/>
      <c r="BC21" s="14">
        <f t="shared" si="19"/>
        <v>0</v>
      </c>
      <c r="BD21" s="14">
        <f>54185.1+43234.2</f>
        <v>97419.299999999988</v>
      </c>
      <c r="BE21" s="14">
        <v>5468.9</v>
      </c>
      <c r="BF21" s="14">
        <f t="shared" si="20"/>
        <v>5.6137746832506501</v>
      </c>
      <c r="BG21" s="14" t="s">
        <v>8</v>
      </c>
      <c r="BH21" s="14" t="s">
        <v>8</v>
      </c>
      <c r="BI21" s="14">
        <f t="shared" si="21"/>
        <v>0</v>
      </c>
      <c r="BJ21" s="14">
        <v>2238.4</v>
      </c>
      <c r="BK21" s="14">
        <v>1119.2</v>
      </c>
      <c r="BL21" s="14">
        <f t="shared" si="22"/>
        <v>50</v>
      </c>
      <c r="BM21" s="14">
        <v>398239.9</v>
      </c>
      <c r="BN21" s="14">
        <v>72055.600000000006</v>
      </c>
      <c r="BO21" s="14">
        <f t="shared" si="23"/>
        <v>18.093515993751506</v>
      </c>
      <c r="BP21" s="14">
        <v>0</v>
      </c>
      <c r="BQ21" s="14" t="s">
        <v>8</v>
      </c>
      <c r="BR21" s="14">
        <f t="shared" si="1"/>
        <v>0</v>
      </c>
      <c r="BS21" s="14">
        <v>1621</v>
      </c>
      <c r="BT21" s="14">
        <v>983.8</v>
      </c>
      <c r="BU21" s="14">
        <f t="shared" si="24"/>
        <v>60.69093152375077</v>
      </c>
      <c r="BV21" s="14" t="s">
        <v>8</v>
      </c>
      <c r="BW21" s="14">
        <v>0</v>
      </c>
      <c r="BX21" s="14">
        <f t="shared" si="25"/>
        <v>0</v>
      </c>
      <c r="BY21" s="14">
        <v>5000</v>
      </c>
      <c r="BZ21" s="14">
        <v>0</v>
      </c>
      <c r="CA21" s="14">
        <f t="shared" si="26"/>
        <v>0</v>
      </c>
      <c r="CB21" s="16">
        <v>0</v>
      </c>
      <c r="CC21" s="17"/>
      <c r="CD21" s="14">
        <f t="shared" si="27"/>
        <v>0</v>
      </c>
      <c r="CE21" s="15">
        <v>12000</v>
      </c>
      <c r="CF21" s="15">
        <v>10520.9</v>
      </c>
      <c r="CG21" s="14">
        <f t="shared" si="28"/>
        <v>87.674166666666665</v>
      </c>
      <c r="CH21" s="15">
        <v>3000</v>
      </c>
      <c r="CI21" s="15">
        <v>3000</v>
      </c>
      <c r="CJ21" s="14">
        <f t="shared" si="30"/>
        <v>100</v>
      </c>
      <c r="CK21" s="15"/>
      <c r="CL21" s="15"/>
      <c r="CM21" s="15"/>
    </row>
    <row r="22" spans="1:91" s="2" customFormat="1" ht="18.600000000000001" customHeight="1" x14ac:dyDescent="0.3">
      <c r="A22" s="25" t="s">
        <v>22</v>
      </c>
      <c r="B22" s="14">
        <f t="shared" si="0"/>
        <v>1133535.8</v>
      </c>
      <c r="C22" s="14">
        <f t="shared" si="2"/>
        <v>357509.10000000003</v>
      </c>
      <c r="D22" s="14">
        <f t="shared" si="3"/>
        <v>31.539286187520503</v>
      </c>
      <c r="E22" s="14">
        <v>30937</v>
      </c>
      <c r="F22" s="14">
        <v>5858.6</v>
      </c>
      <c r="G22" s="14">
        <f t="shared" si="4"/>
        <v>18.937194944564762</v>
      </c>
      <c r="H22" s="15">
        <v>848.2</v>
      </c>
      <c r="I22" s="15">
        <v>0</v>
      </c>
      <c r="J22" s="14">
        <f t="shared" si="5"/>
        <v>0</v>
      </c>
      <c r="K22" s="14">
        <v>18461.5</v>
      </c>
      <c r="L22" s="14">
        <v>6940.8</v>
      </c>
      <c r="M22" s="14">
        <f t="shared" si="6"/>
        <v>37.596078325163177</v>
      </c>
      <c r="N22" s="14">
        <v>3466.1</v>
      </c>
      <c r="O22" s="14">
        <v>2325.4</v>
      </c>
      <c r="P22" s="14">
        <f t="shared" si="32"/>
        <v>67.089812757854645</v>
      </c>
      <c r="Q22" s="14" t="s">
        <v>8</v>
      </c>
      <c r="R22" s="14"/>
      <c r="S22" s="14">
        <f t="shared" si="8"/>
        <v>0</v>
      </c>
      <c r="T22" s="14">
        <v>165258.6</v>
      </c>
      <c r="U22" s="14">
        <v>37919.199999999997</v>
      </c>
      <c r="V22" s="14">
        <f t="shared" si="9"/>
        <v>22.945371678085134</v>
      </c>
      <c r="W22" s="14">
        <v>0</v>
      </c>
      <c r="X22" s="14">
        <v>0</v>
      </c>
      <c r="Y22" s="14">
        <f t="shared" si="10"/>
        <v>0</v>
      </c>
      <c r="Z22" s="14">
        <v>15500</v>
      </c>
      <c r="AA22" s="14">
        <v>4213.3999999999996</v>
      </c>
      <c r="AB22" s="14">
        <f t="shared" si="11"/>
        <v>27.18322580645161</v>
      </c>
      <c r="AC22" s="14">
        <v>0</v>
      </c>
      <c r="AD22" s="14" t="s">
        <v>8</v>
      </c>
      <c r="AE22" s="14">
        <f t="shared" si="12"/>
        <v>0</v>
      </c>
      <c r="AF22" s="14">
        <v>3942</v>
      </c>
      <c r="AG22" s="14">
        <v>3361.6</v>
      </c>
      <c r="AH22" s="14">
        <f t="shared" si="13"/>
        <v>85.276509386098425</v>
      </c>
      <c r="AI22" s="14">
        <v>3600</v>
      </c>
      <c r="AJ22" s="14">
        <v>0</v>
      </c>
      <c r="AK22" s="14">
        <f t="shared" si="14"/>
        <v>0</v>
      </c>
      <c r="AL22" s="14">
        <v>825.3</v>
      </c>
      <c r="AM22" s="14">
        <v>345.8</v>
      </c>
      <c r="AN22" s="14">
        <f t="shared" si="15"/>
        <v>41.89991518235793</v>
      </c>
      <c r="AO22" s="14" t="s">
        <v>8</v>
      </c>
      <c r="AP22" s="14"/>
      <c r="AQ22" s="14">
        <f t="shared" si="16"/>
        <v>0</v>
      </c>
      <c r="AR22" s="14">
        <v>0</v>
      </c>
      <c r="AS22" s="14">
        <v>0</v>
      </c>
      <c r="AT22" s="14">
        <v>0</v>
      </c>
      <c r="AU22" s="14">
        <v>85211.5</v>
      </c>
      <c r="AV22" s="14">
        <v>32254.1</v>
      </c>
      <c r="AW22" s="14">
        <f t="shared" si="17"/>
        <v>37.851815776039615</v>
      </c>
      <c r="AX22" s="14">
        <v>4546.8999999999996</v>
      </c>
      <c r="AY22" s="14">
        <v>751.6</v>
      </c>
      <c r="AZ22" s="14">
        <f t="shared" si="18"/>
        <v>16.529943477974008</v>
      </c>
      <c r="BA22" s="14" t="s">
        <v>8</v>
      </c>
      <c r="BB22" s="14"/>
      <c r="BC22" s="14">
        <f t="shared" si="19"/>
        <v>0</v>
      </c>
      <c r="BD22" s="14">
        <v>44700</v>
      </c>
      <c r="BE22" s="14">
        <v>5424.6</v>
      </c>
      <c r="BF22" s="14">
        <f t="shared" si="20"/>
        <v>12.135570469798658</v>
      </c>
      <c r="BG22" s="14" t="s">
        <v>8</v>
      </c>
      <c r="BH22" s="14" t="s">
        <v>8</v>
      </c>
      <c r="BI22" s="14">
        <f t="shared" si="21"/>
        <v>0</v>
      </c>
      <c r="BJ22" s="14">
        <v>2080.4</v>
      </c>
      <c r="BK22" s="14">
        <v>1896.1</v>
      </c>
      <c r="BL22" s="14">
        <f t="shared" si="22"/>
        <v>91.141126706402602</v>
      </c>
      <c r="BM22" s="14">
        <v>692295</v>
      </c>
      <c r="BN22" s="14">
        <v>251970.2</v>
      </c>
      <c r="BO22" s="14">
        <f t="shared" si="23"/>
        <v>36.396362822207294</v>
      </c>
      <c r="BP22" s="14">
        <v>0</v>
      </c>
      <c r="BQ22" s="14" t="s">
        <v>8</v>
      </c>
      <c r="BR22" s="14">
        <f t="shared" si="1"/>
        <v>0</v>
      </c>
      <c r="BS22" s="14">
        <v>1531</v>
      </c>
      <c r="BT22" s="14">
        <v>520</v>
      </c>
      <c r="BU22" s="14">
        <f t="shared" si="24"/>
        <v>33.964728935336382</v>
      </c>
      <c r="BV22" s="14" t="s">
        <v>8</v>
      </c>
      <c r="BW22" s="14"/>
      <c r="BX22" s="14">
        <f t="shared" si="25"/>
        <v>0</v>
      </c>
      <c r="BY22" s="14">
        <v>27000</v>
      </c>
      <c r="BZ22" s="14">
        <v>727.7</v>
      </c>
      <c r="CA22" s="14">
        <f t="shared" si="26"/>
        <v>2.6951851851851854</v>
      </c>
      <c r="CB22" s="16">
        <v>6652.7</v>
      </c>
      <c r="CC22" s="16">
        <v>0</v>
      </c>
      <c r="CD22" s="14">
        <f>CC22/CB22*100</f>
        <v>0</v>
      </c>
      <c r="CE22" s="15">
        <v>24000</v>
      </c>
      <c r="CF22" s="15">
        <v>3000</v>
      </c>
      <c r="CG22" s="14">
        <f t="shared" si="28"/>
        <v>12.5</v>
      </c>
      <c r="CH22" s="15">
        <v>2679.6</v>
      </c>
      <c r="CI22" s="15">
        <v>0</v>
      </c>
      <c r="CJ22" s="14">
        <f t="shared" si="30"/>
        <v>0</v>
      </c>
      <c r="CK22" s="15"/>
      <c r="CL22" s="15"/>
      <c r="CM22" s="15"/>
    </row>
    <row r="23" spans="1:91" s="2" customFormat="1" ht="21" customHeight="1" x14ac:dyDescent="0.3">
      <c r="A23" s="25" t="s">
        <v>23</v>
      </c>
      <c r="B23" s="14">
        <f t="shared" si="0"/>
        <v>1458598.8</v>
      </c>
      <c r="C23" s="14">
        <f t="shared" si="2"/>
        <v>441117.2</v>
      </c>
      <c r="D23" s="14">
        <f t="shared" si="3"/>
        <v>30.242531393828102</v>
      </c>
      <c r="E23" s="14">
        <v>33042.5</v>
      </c>
      <c r="F23" s="14">
        <v>0</v>
      </c>
      <c r="G23" s="14">
        <f t="shared" si="4"/>
        <v>0</v>
      </c>
      <c r="H23" s="15">
        <v>275</v>
      </c>
      <c r="I23" s="15">
        <v>275</v>
      </c>
      <c r="J23" s="14">
        <f t="shared" si="5"/>
        <v>100</v>
      </c>
      <c r="K23" s="14">
        <v>21449.5</v>
      </c>
      <c r="L23" s="14">
        <v>5086.8</v>
      </c>
      <c r="M23" s="14">
        <f t="shared" si="6"/>
        <v>23.715238117438638</v>
      </c>
      <c r="N23" s="14">
        <v>0</v>
      </c>
      <c r="O23" s="14">
        <v>0</v>
      </c>
      <c r="P23" s="14">
        <f t="shared" si="7"/>
        <v>0</v>
      </c>
      <c r="Q23" s="14">
        <v>0</v>
      </c>
      <c r="R23" s="14"/>
      <c r="S23" s="14">
        <f t="shared" si="8"/>
        <v>0</v>
      </c>
      <c r="T23" s="14">
        <v>211259.5</v>
      </c>
      <c r="U23" s="14">
        <v>26710.6</v>
      </c>
      <c r="V23" s="14">
        <f t="shared" si="9"/>
        <v>12.643502422376271</v>
      </c>
      <c r="W23" s="14">
        <v>0</v>
      </c>
      <c r="X23" s="14">
        <v>0</v>
      </c>
      <c r="Y23" s="14">
        <f t="shared" si="10"/>
        <v>0</v>
      </c>
      <c r="Z23" s="14">
        <v>9900.1</v>
      </c>
      <c r="AA23" s="14">
        <v>0</v>
      </c>
      <c r="AB23" s="14">
        <f t="shared" si="11"/>
        <v>0</v>
      </c>
      <c r="AC23" s="14">
        <v>0</v>
      </c>
      <c r="AD23" s="14" t="s">
        <v>8</v>
      </c>
      <c r="AE23" s="14">
        <f t="shared" si="12"/>
        <v>0</v>
      </c>
      <c r="AF23" s="14">
        <v>2332</v>
      </c>
      <c r="AG23" s="14">
        <v>1579</v>
      </c>
      <c r="AH23" s="14">
        <f t="shared" si="13"/>
        <v>67.710120068610635</v>
      </c>
      <c r="AI23" s="14">
        <v>1000</v>
      </c>
      <c r="AJ23" s="14">
        <v>0</v>
      </c>
      <c r="AK23" s="14">
        <f t="shared" si="14"/>
        <v>0</v>
      </c>
      <c r="AL23" s="14">
        <v>972.9</v>
      </c>
      <c r="AM23" s="14">
        <v>0</v>
      </c>
      <c r="AN23" s="14">
        <f t="shared" si="15"/>
        <v>0</v>
      </c>
      <c r="AO23" s="14" t="s">
        <v>8</v>
      </c>
      <c r="AP23" s="14"/>
      <c r="AQ23" s="14">
        <f t="shared" si="16"/>
        <v>0</v>
      </c>
      <c r="AR23" s="14">
        <v>0</v>
      </c>
      <c r="AS23" s="14">
        <v>0</v>
      </c>
      <c r="AT23" s="14">
        <v>0</v>
      </c>
      <c r="AU23" s="14">
        <v>229165.6</v>
      </c>
      <c r="AV23" s="14">
        <v>94618.1</v>
      </c>
      <c r="AW23" s="14">
        <f t="shared" si="17"/>
        <v>41.288090359111493</v>
      </c>
      <c r="AX23" s="14">
        <v>4556.8999999999996</v>
      </c>
      <c r="AY23" s="14">
        <v>3000</v>
      </c>
      <c r="AZ23" s="14">
        <f t="shared" si="18"/>
        <v>65.834229410344761</v>
      </c>
      <c r="BA23" s="14" t="s">
        <v>8</v>
      </c>
      <c r="BB23" s="14"/>
      <c r="BC23" s="14">
        <f t="shared" si="19"/>
        <v>0</v>
      </c>
      <c r="BD23" s="14">
        <v>88201.8</v>
      </c>
      <c r="BE23" s="14">
        <v>6556.6</v>
      </c>
      <c r="BF23" s="14">
        <f t="shared" si="20"/>
        <v>7.433635141232946</v>
      </c>
      <c r="BG23" s="14">
        <v>0</v>
      </c>
      <c r="BH23" s="14">
        <v>0</v>
      </c>
      <c r="BI23" s="14">
        <f t="shared" si="21"/>
        <v>0</v>
      </c>
      <c r="BJ23" s="14">
        <v>4927.3</v>
      </c>
      <c r="BK23" s="14">
        <v>0</v>
      </c>
      <c r="BL23" s="14">
        <f t="shared" si="22"/>
        <v>0</v>
      </c>
      <c r="BM23" s="14">
        <v>839224.7</v>
      </c>
      <c r="BN23" s="14">
        <v>299365.8</v>
      </c>
      <c r="BO23" s="14">
        <f t="shared" si="23"/>
        <v>35.67170985315375</v>
      </c>
      <c r="BP23" s="14">
        <v>0</v>
      </c>
      <c r="BQ23" s="14" t="s">
        <v>8</v>
      </c>
      <c r="BR23" s="14">
        <f t="shared" si="1"/>
        <v>0</v>
      </c>
      <c r="BS23" s="14">
        <v>2291</v>
      </c>
      <c r="BT23" s="14">
        <v>0</v>
      </c>
      <c r="BU23" s="14">
        <f t="shared" si="24"/>
        <v>0</v>
      </c>
      <c r="BV23" s="14" t="s">
        <v>8</v>
      </c>
      <c r="BW23" s="14">
        <v>0</v>
      </c>
      <c r="BX23" s="14">
        <f t="shared" si="25"/>
        <v>0</v>
      </c>
      <c r="BY23" s="14">
        <v>1000</v>
      </c>
      <c r="BZ23" s="14">
        <v>0</v>
      </c>
      <c r="CA23" s="14">
        <f t="shared" si="26"/>
        <v>0</v>
      </c>
      <c r="CB23" s="16">
        <v>0</v>
      </c>
      <c r="CC23" s="17"/>
      <c r="CD23" s="14">
        <f t="shared" si="27"/>
        <v>0</v>
      </c>
      <c r="CE23" s="15">
        <v>9000</v>
      </c>
      <c r="CF23" s="15">
        <v>3925.3</v>
      </c>
      <c r="CG23" s="14">
        <f t="shared" si="28"/>
        <v>43.614444444444445</v>
      </c>
      <c r="CH23" s="15"/>
      <c r="CI23" s="15"/>
      <c r="CJ23" s="14">
        <v>0</v>
      </c>
      <c r="CK23" s="15"/>
      <c r="CL23" s="15"/>
      <c r="CM23" s="15"/>
    </row>
    <row r="24" spans="1:91" s="2" customFormat="1" ht="46.8" hidden="1" x14ac:dyDescent="0.3">
      <c r="A24" s="25" t="s">
        <v>24</v>
      </c>
      <c r="B24" s="14">
        <f t="shared" si="0"/>
        <v>0</v>
      </c>
      <c r="C24" s="14">
        <f t="shared" si="2"/>
        <v>0</v>
      </c>
      <c r="D24" s="14" t="e">
        <f t="shared" si="3"/>
        <v>#DIV/0!</v>
      </c>
      <c r="E24" s="14">
        <v>0</v>
      </c>
      <c r="F24" s="14">
        <v>0</v>
      </c>
      <c r="G24" s="14" t="e">
        <f t="shared" si="4"/>
        <v>#DIV/0!</v>
      </c>
      <c r="H24" s="15"/>
      <c r="I24" s="15">
        <v>0</v>
      </c>
      <c r="J24" s="14" t="e">
        <f t="shared" si="5"/>
        <v>#DIV/0!</v>
      </c>
      <c r="K24" s="14">
        <v>0</v>
      </c>
      <c r="L24" s="14">
        <v>0</v>
      </c>
      <c r="M24" s="14" t="e">
        <f t="shared" si="6"/>
        <v>#DIV/0!</v>
      </c>
      <c r="N24" s="14">
        <v>0</v>
      </c>
      <c r="O24" s="14">
        <v>0</v>
      </c>
      <c r="P24" s="14">
        <f t="shared" si="7"/>
        <v>0</v>
      </c>
      <c r="Q24" s="14">
        <v>0</v>
      </c>
      <c r="R24" s="14"/>
      <c r="S24" s="14">
        <f t="shared" si="8"/>
        <v>0</v>
      </c>
      <c r="T24" s="14">
        <v>0</v>
      </c>
      <c r="U24" s="14">
        <v>0</v>
      </c>
      <c r="V24" s="14" t="e">
        <f t="shared" si="9"/>
        <v>#DIV/0!</v>
      </c>
      <c r="W24" s="14">
        <v>0</v>
      </c>
      <c r="X24" s="14">
        <v>0</v>
      </c>
      <c r="Y24" s="14">
        <f t="shared" si="10"/>
        <v>0</v>
      </c>
      <c r="Z24" s="14" t="s">
        <v>8</v>
      </c>
      <c r="AA24" s="14" t="s">
        <v>8</v>
      </c>
      <c r="AB24" s="14" t="e">
        <f t="shared" si="11"/>
        <v>#DIV/0!</v>
      </c>
      <c r="AC24" s="14">
        <v>0</v>
      </c>
      <c r="AD24" s="14">
        <v>0</v>
      </c>
      <c r="AE24" s="14">
        <f t="shared" si="12"/>
        <v>0</v>
      </c>
      <c r="AF24" s="14" t="s">
        <v>8</v>
      </c>
      <c r="AG24" s="14">
        <v>0</v>
      </c>
      <c r="AH24" s="14" t="e">
        <f t="shared" si="13"/>
        <v>#DIV/0!</v>
      </c>
      <c r="AI24" s="14">
        <v>0</v>
      </c>
      <c r="AJ24" s="14">
        <v>0</v>
      </c>
      <c r="AK24" s="14" t="e">
        <f t="shared" si="14"/>
        <v>#DIV/0!</v>
      </c>
      <c r="AL24" s="14">
        <v>0</v>
      </c>
      <c r="AM24" s="14">
        <v>0</v>
      </c>
      <c r="AN24" s="14" t="e">
        <f t="shared" si="15"/>
        <v>#DIV/0!</v>
      </c>
      <c r="AO24" s="14" t="s">
        <v>8</v>
      </c>
      <c r="AP24" s="14"/>
      <c r="AQ24" s="14">
        <f t="shared" si="16"/>
        <v>0</v>
      </c>
      <c r="AR24" s="14">
        <v>0</v>
      </c>
      <c r="AS24" s="14">
        <v>0</v>
      </c>
      <c r="AT24" s="14" t="e">
        <f t="shared" si="29"/>
        <v>#DIV/0!</v>
      </c>
      <c r="AU24" s="14">
        <v>0</v>
      </c>
      <c r="AV24" s="14">
        <v>0</v>
      </c>
      <c r="AW24" s="14" t="e">
        <f t="shared" si="17"/>
        <v>#DIV/0!</v>
      </c>
      <c r="AX24" s="14" t="s">
        <v>8</v>
      </c>
      <c r="AY24" s="14">
        <v>0</v>
      </c>
      <c r="AZ24" s="14" t="e">
        <f t="shared" si="18"/>
        <v>#DIV/0!</v>
      </c>
      <c r="BA24" s="14" t="s">
        <v>8</v>
      </c>
      <c r="BB24" s="14"/>
      <c r="BC24" s="14">
        <f t="shared" si="19"/>
        <v>0</v>
      </c>
      <c r="BD24" s="14" t="s">
        <v>8</v>
      </c>
      <c r="BE24" s="14" t="s">
        <v>8</v>
      </c>
      <c r="BF24" s="14" t="e">
        <f t="shared" si="20"/>
        <v>#DIV/0!</v>
      </c>
      <c r="BG24" s="14">
        <v>0</v>
      </c>
      <c r="BH24" s="14" t="s">
        <v>8</v>
      </c>
      <c r="BI24" s="14">
        <f t="shared" si="21"/>
        <v>0</v>
      </c>
      <c r="BJ24" s="14">
        <v>0</v>
      </c>
      <c r="BK24" s="14">
        <v>0</v>
      </c>
      <c r="BL24" s="14" t="e">
        <f t="shared" si="22"/>
        <v>#DIV/0!</v>
      </c>
      <c r="BM24" s="14">
        <v>0</v>
      </c>
      <c r="BN24" s="14">
        <v>0</v>
      </c>
      <c r="BO24" s="14" t="e">
        <f t="shared" si="23"/>
        <v>#DIV/0!</v>
      </c>
      <c r="BP24" s="14" t="s">
        <v>8</v>
      </c>
      <c r="BQ24" s="14" t="s">
        <v>8</v>
      </c>
      <c r="BR24" s="14">
        <f t="shared" si="1"/>
        <v>0</v>
      </c>
      <c r="BS24" s="14">
        <v>0</v>
      </c>
      <c r="BT24" s="14">
        <v>0</v>
      </c>
      <c r="BU24" s="14" t="e">
        <f t="shared" si="24"/>
        <v>#DIV/0!</v>
      </c>
      <c r="BV24" s="14" t="s">
        <v>8</v>
      </c>
      <c r="BW24" s="14"/>
      <c r="BX24" s="14">
        <f t="shared" si="25"/>
        <v>0</v>
      </c>
      <c r="BY24" s="14">
        <v>0</v>
      </c>
      <c r="BZ24" s="14">
        <v>0</v>
      </c>
      <c r="CA24" s="14" t="e">
        <f t="shared" si="26"/>
        <v>#DIV/0!</v>
      </c>
      <c r="CB24" s="16">
        <v>0</v>
      </c>
      <c r="CC24" s="17"/>
      <c r="CD24" s="14">
        <f t="shared" si="27"/>
        <v>0</v>
      </c>
      <c r="CE24" s="15">
        <v>0</v>
      </c>
      <c r="CF24" s="15">
        <v>0</v>
      </c>
      <c r="CG24" s="14" t="e">
        <f t="shared" si="28"/>
        <v>#DIV/0!</v>
      </c>
      <c r="CH24" s="15"/>
      <c r="CI24" s="15"/>
      <c r="CJ24" s="14" t="e">
        <f t="shared" si="30"/>
        <v>#DIV/0!</v>
      </c>
      <c r="CK24" s="15"/>
      <c r="CL24" s="15"/>
      <c r="CM24" s="15"/>
    </row>
    <row r="25" spans="1:91" s="2" customFormat="1" ht="46.8" hidden="1" x14ac:dyDescent="0.3">
      <c r="A25" s="25" t="s">
        <v>25</v>
      </c>
      <c r="B25" s="14">
        <f t="shared" si="0"/>
        <v>0</v>
      </c>
      <c r="C25" s="14">
        <f t="shared" si="2"/>
        <v>0</v>
      </c>
      <c r="D25" s="14" t="e">
        <f t="shared" si="3"/>
        <v>#DIV/0!</v>
      </c>
      <c r="E25" s="14">
        <v>0</v>
      </c>
      <c r="F25" s="14">
        <v>0</v>
      </c>
      <c r="G25" s="14" t="e">
        <f t="shared" si="4"/>
        <v>#DIV/0!</v>
      </c>
      <c r="H25" s="15"/>
      <c r="I25" s="15">
        <v>0</v>
      </c>
      <c r="J25" s="14" t="e">
        <f t="shared" si="5"/>
        <v>#DIV/0!</v>
      </c>
      <c r="K25" s="14">
        <v>0</v>
      </c>
      <c r="L25" s="14">
        <v>0</v>
      </c>
      <c r="M25" s="14" t="e">
        <f t="shared" si="6"/>
        <v>#DIV/0!</v>
      </c>
      <c r="N25" s="14">
        <v>0</v>
      </c>
      <c r="O25" s="14">
        <v>0</v>
      </c>
      <c r="P25" s="14">
        <f t="shared" si="7"/>
        <v>0</v>
      </c>
      <c r="Q25" s="14">
        <v>0</v>
      </c>
      <c r="R25" s="14"/>
      <c r="S25" s="14">
        <f t="shared" si="8"/>
        <v>0</v>
      </c>
      <c r="T25" s="14">
        <v>0</v>
      </c>
      <c r="U25" s="14">
        <v>0</v>
      </c>
      <c r="V25" s="14" t="e">
        <f t="shared" si="9"/>
        <v>#DIV/0!</v>
      </c>
      <c r="W25" s="14">
        <v>0</v>
      </c>
      <c r="X25" s="14">
        <v>0</v>
      </c>
      <c r="Y25" s="14">
        <f t="shared" si="10"/>
        <v>0</v>
      </c>
      <c r="Z25" s="14" t="s">
        <v>8</v>
      </c>
      <c r="AA25" s="14" t="s">
        <v>8</v>
      </c>
      <c r="AB25" s="14" t="e">
        <f t="shared" si="11"/>
        <v>#DIV/0!</v>
      </c>
      <c r="AC25" s="14" t="s">
        <v>8</v>
      </c>
      <c r="AD25" s="14" t="s">
        <v>8</v>
      </c>
      <c r="AE25" s="14">
        <f t="shared" si="12"/>
        <v>0</v>
      </c>
      <c r="AF25" s="14" t="s">
        <v>8</v>
      </c>
      <c r="AG25" s="14">
        <v>0</v>
      </c>
      <c r="AH25" s="14" t="e">
        <f t="shared" si="13"/>
        <v>#DIV/0!</v>
      </c>
      <c r="AI25" s="14">
        <v>0</v>
      </c>
      <c r="AJ25" s="14">
        <v>0</v>
      </c>
      <c r="AK25" s="14" t="e">
        <f t="shared" si="14"/>
        <v>#DIV/0!</v>
      </c>
      <c r="AL25" s="14">
        <v>0</v>
      </c>
      <c r="AM25" s="14">
        <v>0</v>
      </c>
      <c r="AN25" s="14" t="e">
        <f t="shared" si="15"/>
        <v>#DIV/0!</v>
      </c>
      <c r="AO25" s="14" t="s">
        <v>8</v>
      </c>
      <c r="AP25" s="14"/>
      <c r="AQ25" s="14">
        <f t="shared" si="16"/>
        <v>0</v>
      </c>
      <c r="AR25" s="14">
        <v>0</v>
      </c>
      <c r="AS25" s="14">
        <v>0</v>
      </c>
      <c r="AT25" s="14" t="e">
        <f t="shared" si="29"/>
        <v>#DIV/0!</v>
      </c>
      <c r="AU25" s="14">
        <v>0</v>
      </c>
      <c r="AV25" s="14">
        <v>0</v>
      </c>
      <c r="AW25" s="14" t="e">
        <f t="shared" si="17"/>
        <v>#DIV/0!</v>
      </c>
      <c r="AX25" s="14" t="s">
        <v>8</v>
      </c>
      <c r="AY25" s="14">
        <v>0</v>
      </c>
      <c r="AZ25" s="14" t="e">
        <f t="shared" si="18"/>
        <v>#DIV/0!</v>
      </c>
      <c r="BA25" s="14" t="s">
        <v>8</v>
      </c>
      <c r="BB25" s="14"/>
      <c r="BC25" s="14">
        <f t="shared" si="19"/>
        <v>0</v>
      </c>
      <c r="BD25" s="14" t="s">
        <v>8</v>
      </c>
      <c r="BE25" s="14" t="s">
        <v>8</v>
      </c>
      <c r="BF25" s="14" t="e">
        <f t="shared" si="20"/>
        <v>#DIV/0!</v>
      </c>
      <c r="BG25" s="14" t="s">
        <v>8</v>
      </c>
      <c r="BH25" s="14" t="s">
        <v>8</v>
      </c>
      <c r="BI25" s="14">
        <f t="shared" si="21"/>
        <v>0</v>
      </c>
      <c r="BJ25" s="14">
        <v>0</v>
      </c>
      <c r="BK25" s="14">
        <v>0</v>
      </c>
      <c r="BL25" s="14" t="e">
        <f t="shared" si="22"/>
        <v>#DIV/0!</v>
      </c>
      <c r="BM25" s="14">
        <v>0</v>
      </c>
      <c r="BN25" s="14">
        <v>0</v>
      </c>
      <c r="BO25" s="14" t="e">
        <f t="shared" si="23"/>
        <v>#DIV/0!</v>
      </c>
      <c r="BP25" s="14" t="s">
        <v>8</v>
      </c>
      <c r="BQ25" s="14" t="s">
        <v>8</v>
      </c>
      <c r="BR25" s="14">
        <f t="shared" si="1"/>
        <v>0</v>
      </c>
      <c r="BS25" s="14">
        <v>0</v>
      </c>
      <c r="BT25" s="14">
        <v>0</v>
      </c>
      <c r="BU25" s="14" t="e">
        <f t="shared" si="24"/>
        <v>#DIV/0!</v>
      </c>
      <c r="BV25" s="14" t="s">
        <v>8</v>
      </c>
      <c r="BW25" s="14"/>
      <c r="BX25" s="14">
        <f t="shared" si="25"/>
        <v>0</v>
      </c>
      <c r="BY25" s="14">
        <v>0</v>
      </c>
      <c r="BZ25" s="14">
        <v>0</v>
      </c>
      <c r="CA25" s="14" t="e">
        <f t="shared" si="26"/>
        <v>#DIV/0!</v>
      </c>
      <c r="CB25" s="16">
        <v>0</v>
      </c>
      <c r="CC25" s="17"/>
      <c r="CD25" s="14">
        <f t="shared" si="27"/>
        <v>0</v>
      </c>
      <c r="CE25" s="15">
        <v>0</v>
      </c>
      <c r="CF25" s="15">
        <v>0</v>
      </c>
      <c r="CG25" s="14" t="e">
        <f t="shared" si="28"/>
        <v>#DIV/0!</v>
      </c>
      <c r="CH25" s="15"/>
      <c r="CI25" s="15"/>
      <c r="CJ25" s="14" t="e">
        <f t="shared" si="30"/>
        <v>#DIV/0!</v>
      </c>
      <c r="CK25" s="15"/>
      <c r="CL25" s="15"/>
      <c r="CM25" s="15"/>
    </row>
    <row r="26" spans="1:91" s="2" customFormat="1" ht="5.4" hidden="1" customHeight="1" x14ac:dyDescent="0.3">
      <c r="A26" s="25" t="s">
        <v>26</v>
      </c>
      <c r="B26" s="14">
        <f t="shared" si="0"/>
        <v>0</v>
      </c>
      <c r="C26" s="14">
        <f t="shared" si="2"/>
        <v>0</v>
      </c>
      <c r="D26" s="14" t="e">
        <f t="shared" si="3"/>
        <v>#DIV/0!</v>
      </c>
      <c r="E26" s="14">
        <v>0</v>
      </c>
      <c r="F26" s="14">
        <v>0</v>
      </c>
      <c r="G26" s="14" t="e">
        <f t="shared" si="4"/>
        <v>#DIV/0!</v>
      </c>
      <c r="H26" s="15"/>
      <c r="I26" s="15">
        <v>0</v>
      </c>
      <c r="J26" s="14" t="e">
        <f t="shared" si="5"/>
        <v>#DIV/0!</v>
      </c>
      <c r="K26" s="14">
        <v>0</v>
      </c>
      <c r="L26" s="14">
        <v>0</v>
      </c>
      <c r="M26" s="14" t="e">
        <f t="shared" si="6"/>
        <v>#DIV/0!</v>
      </c>
      <c r="N26" s="14">
        <v>0</v>
      </c>
      <c r="O26" s="14">
        <v>0</v>
      </c>
      <c r="P26" s="14">
        <f t="shared" si="7"/>
        <v>0</v>
      </c>
      <c r="Q26" s="14">
        <v>0</v>
      </c>
      <c r="R26" s="14"/>
      <c r="S26" s="14">
        <f t="shared" si="8"/>
        <v>0</v>
      </c>
      <c r="T26" s="14">
        <v>0</v>
      </c>
      <c r="U26" s="14">
        <v>0</v>
      </c>
      <c r="V26" s="14" t="e">
        <f t="shared" si="9"/>
        <v>#DIV/0!</v>
      </c>
      <c r="W26" s="14">
        <v>0</v>
      </c>
      <c r="X26" s="14">
        <v>0</v>
      </c>
      <c r="Y26" s="14">
        <f t="shared" si="10"/>
        <v>0</v>
      </c>
      <c r="Z26" s="14" t="s">
        <v>8</v>
      </c>
      <c r="AA26" s="14" t="s">
        <v>8</v>
      </c>
      <c r="AB26" s="14" t="e">
        <f t="shared" si="11"/>
        <v>#DIV/0!</v>
      </c>
      <c r="AC26" s="14">
        <v>0</v>
      </c>
      <c r="AD26" s="14" t="s">
        <v>8</v>
      </c>
      <c r="AE26" s="14">
        <f t="shared" si="12"/>
        <v>0</v>
      </c>
      <c r="AF26" s="14" t="s">
        <v>8</v>
      </c>
      <c r="AG26" s="14">
        <v>0</v>
      </c>
      <c r="AH26" s="14" t="e">
        <f t="shared" si="13"/>
        <v>#DIV/0!</v>
      </c>
      <c r="AI26" s="14">
        <v>0</v>
      </c>
      <c r="AJ26" s="14">
        <v>0</v>
      </c>
      <c r="AK26" s="14" t="e">
        <f t="shared" si="14"/>
        <v>#DIV/0!</v>
      </c>
      <c r="AL26" s="14">
        <v>0</v>
      </c>
      <c r="AM26" s="14">
        <v>0</v>
      </c>
      <c r="AN26" s="14" t="e">
        <f t="shared" si="15"/>
        <v>#DIV/0!</v>
      </c>
      <c r="AO26" s="14" t="s">
        <v>8</v>
      </c>
      <c r="AP26" s="14"/>
      <c r="AQ26" s="14">
        <f t="shared" si="16"/>
        <v>0</v>
      </c>
      <c r="AR26" s="14">
        <v>0</v>
      </c>
      <c r="AS26" s="14">
        <v>0</v>
      </c>
      <c r="AT26" s="14" t="e">
        <f t="shared" si="29"/>
        <v>#DIV/0!</v>
      </c>
      <c r="AU26" s="14">
        <v>0</v>
      </c>
      <c r="AV26" s="14">
        <v>0</v>
      </c>
      <c r="AW26" s="14" t="e">
        <f t="shared" si="17"/>
        <v>#DIV/0!</v>
      </c>
      <c r="AX26" s="14" t="s">
        <v>8</v>
      </c>
      <c r="AY26" s="14">
        <v>0</v>
      </c>
      <c r="AZ26" s="14" t="e">
        <f t="shared" si="18"/>
        <v>#DIV/0!</v>
      </c>
      <c r="BA26" s="14" t="s">
        <v>8</v>
      </c>
      <c r="BB26" s="14"/>
      <c r="BC26" s="14">
        <f t="shared" si="19"/>
        <v>0</v>
      </c>
      <c r="BD26" s="14" t="s">
        <v>8</v>
      </c>
      <c r="BE26" s="14" t="s">
        <v>8</v>
      </c>
      <c r="BF26" s="14" t="e">
        <f t="shared" si="20"/>
        <v>#DIV/0!</v>
      </c>
      <c r="BG26" s="14" t="s">
        <v>8</v>
      </c>
      <c r="BH26" s="14" t="s">
        <v>8</v>
      </c>
      <c r="BI26" s="14">
        <f t="shared" si="21"/>
        <v>0</v>
      </c>
      <c r="BJ26" s="14">
        <v>0</v>
      </c>
      <c r="BK26" s="14">
        <v>0</v>
      </c>
      <c r="BL26" s="14" t="e">
        <f t="shared" si="22"/>
        <v>#DIV/0!</v>
      </c>
      <c r="BM26" s="14">
        <v>0</v>
      </c>
      <c r="BN26" s="14">
        <v>0</v>
      </c>
      <c r="BO26" s="14" t="e">
        <f t="shared" si="23"/>
        <v>#DIV/0!</v>
      </c>
      <c r="BP26" s="14" t="s">
        <v>8</v>
      </c>
      <c r="BQ26" s="14" t="s">
        <v>8</v>
      </c>
      <c r="BR26" s="14">
        <f t="shared" si="1"/>
        <v>0</v>
      </c>
      <c r="BS26" s="14">
        <v>0</v>
      </c>
      <c r="BT26" s="14">
        <v>0</v>
      </c>
      <c r="BU26" s="14" t="e">
        <f t="shared" si="24"/>
        <v>#DIV/0!</v>
      </c>
      <c r="BV26" s="14" t="s">
        <v>8</v>
      </c>
      <c r="BW26" s="14"/>
      <c r="BX26" s="14">
        <f t="shared" si="25"/>
        <v>0</v>
      </c>
      <c r="BY26" s="14">
        <v>0</v>
      </c>
      <c r="BZ26" s="14">
        <v>0</v>
      </c>
      <c r="CA26" s="14" t="e">
        <f t="shared" si="26"/>
        <v>#DIV/0!</v>
      </c>
      <c r="CB26" s="16">
        <v>0</v>
      </c>
      <c r="CC26" s="17"/>
      <c r="CD26" s="14">
        <f t="shared" si="27"/>
        <v>0</v>
      </c>
      <c r="CE26" s="15">
        <v>0</v>
      </c>
      <c r="CF26" s="15">
        <v>0</v>
      </c>
      <c r="CG26" s="14" t="e">
        <f t="shared" si="28"/>
        <v>#DIV/0!</v>
      </c>
      <c r="CH26" s="15"/>
      <c r="CI26" s="15"/>
      <c r="CJ26" s="14" t="e">
        <f t="shared" si="30"/>
        <v>#DIV/0!</v>
      </c>
      <c r="CK26" s="15"/>
      <c r="CL26" s="15"/>
      <c r="CM26" s="15"/>
    </row>
    <row r="27" spans="1:91" s="11" customFormat="1" ht="19.2" customHeight="1" thickBot="1" x14ac:dyDescent="0.35">
      <c r="A27" s="26" t="s">
        <v>27</v>
      </c>
      <c r="B27" s="18">
        <f t="shared" si="0"/>
        <v>924.40000000027658</v>
      </c>
      <c r="C27" s="18">
        <f t="shared" si="2"/>
        <v>0</v>
      </c>
      <c r="D27" s="18">
        <f t="shared" si="3"/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8">
        <v>0</v>
      </c>
      <c r="N27" s="18">
        <f>35477.4-19157.8-12853.5-3466.1</f>
        <v>0</v>
      </c>
      <c r="O27" s="18">
        <v>0</v>
      </c>
      <c r="P27" s="18">
        <f>O27-N27</f>
        <v>0</v>
      </c>
      <c r="Q27" s="18">
        <v>0</v>
      </c>
      <c r="R27" s="18">
        <v>0</v>
      </c>
      <c r="S27" s="18">
        <f>R27-Q27</f>
        <v>0</v>
      </c>
      <c r="T27" s="18" t="s">
        <v>8</v>
      </c>
      <c r="U27" s="18"/>
      <c r="V27" s="18">
        <v>0</v>
      </c>
      <c r="W27" s="18">
        <v>0</v>
      </c>
      <c r="X27" s="18">
        <v>0</v>
      </c>
      <c r="Y27" s="18">
        <f t="shared" si="10"/>
        <v>0</v>
      </c>
      <c r="Z27" s="18" t="s">
        <v>8</v>
      </c>
      <c r="AA27" s="18"/>
      <c r="AB27" s="18">
        <v>0</v>
      </c>
      <c r="AC27" s="18">
        <v>0</v>
      </c>
      <c r="AD27" s="18">
        <v>0</v>
      </c>
      <c r="AE27" s="18">
        <f t="shared" si="12"/>
        <v>0</v>
      </c>
      <c r="AF27" s="18" t="s">
        <v>8</v>
      </c>
      <c r="AG27" s="18"/>
      <c r="AH27" s="18">
        <v>0</v>
      </c>
      <c r="AI27" s="18" t="s">
        <v>8</v>
      </c>
      <c r="AJ27" s="18">
        <v>0</v>
      </c>
      <c r="AK27" s="18">
        <v>0</v>
      </c>
      <c r="AL27" s="18" t="s">
        <v>8</v>
      </c>
      <c r="AM27" s="18">
        <v>0</v>
      </c>
      <c r="AN27" s="18">
        <v>0</v>
      </c>
      <c r="AO27" s="18">
        <v>0</v>
      </c>
      <c r="AP27" s="18">
        <v>0</v>
      </c>
      <c r="AQ27" s="18">
        <f t="shared" si="16"/>
        <v>0</v>
      </c>
      <c r="AR27" s="18" t="s">
        <v>8</v>
      </c>
      <c r="AS27" s="18"/>
      <c r="AT27" s="18">
        <v>0</v>
      </c>
      <c r="AU27" s="18" t="s">
        <v>8</v>
      </c>
      <c r="AV27" s="18"/>
      <c r="AW27" s="18">
        <v>0</v>
      </c>
      <c r="AX27" s="18">
        <v>0</v>
      </c>
      <c r="AY27" s="18">
        <v>0</v>
      </c>
      <c r="AZ27" s="18">
        <v>0</v>
      </c>
      <c r="BA27" s="18" t="s">
        <v>8</v>
      </c>
      <c r="BB27" s="18"/>
      <c r="BC27" s="18">
        <f t="shared" si="19"/>
        <v>0</v>
      </c>
      <c r="BD27" s="18">
        <f>2382319.7-2249417.9-44700-88201.8</f>
        <v>2.7648638933897018E-10</v>
      </c>
      <c r="BE27" s="18">
        <v>0</v>
      </c>
      <c r="BF27" s="18">
        <f t="shared" si="20"/>
        <v>0</v>
      </c>
      <c r="BG27" s="18" t="s">
        <v>8</v>
      </c>
      <c r="BH27" s="18"/>
      <c r="BI27" s="18">
        <f t="shared" si="21"/>
        <v>0</v>
      </c>
      <c r="BJ27" s="18" t="s">
        <v>8</v>
      </c>
      <c r="BK27" s="18" t="s">
        <v>8</v>
      </c>
      <c r="BL27" s="18">
        <v>0</v>
      </c>
      <c r="BM27" s="18">
        <v>0</v>
      </c>
      <c r="BN27" s="18">
        <v>0</v>
      </c>
      <c r="BO27" s="18">
        <v>0</v>
      </c>
      <c r="BP27" s="18" t="s">
        <v>8</v>
      </c>
      <c r="BQ27" s="18" t="s">
        <v>8</v>
      </c>
      <c r="BR27" s="18">
        <f t="shared" si="1"/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f t="shared" si="25"/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f t="shared" ref="CD27" si="33">CC27-CB27</f>
        <v>0</v>
      </c>
      <c r="CE27" s="20">
        <v>0</v>
      </c>
      <c r="CF27" s="20">
        <v>0</v>
      </c>
      <c r="CG27" s="18">
        <v>0</v>
      </c>
      <c r="CH27" s="20">
        <f>125000-121396-2679.6</f>
        <v>924.40000000000009</v>
      </c>
      <c r="CI27" s="20">
        <v>0</v>
      </c>
      <c r="CJ27" s="18">
        <f t="shared" si="30"/>
        <v>0</v>
      </c>
      <c r="CK27" s="20">
        <v>0</v>
      </c>
      <c r="CL27" s="20">
        <v>0</v>
      </c>
      <c r="CM27" s="20">
        <f t="shared" ref="CM27" si="34">CL27-CK27</f>
        <v>0</v>
      </c>
    </row>
    <row r="28" spans="1:91" s="1" customFormat="1" ht="19.8" customHeight="1" thickBot="1" x14ac:dyDescent="0.35">
      <c r="A28" s="27" t="s">
        <v>28</v>
      </c>
      <c r="B28" s="21">
        <f>B6+B7+B8+B9+B10+B11+B12+B13+B14+B15+B16+B17+B18+B19+B20+B21+B22+B23+B24+B25+B26+B27</f>
        <v>42433285.199999988</v>
      </c>
      <c r="C28" s="21">
        <f t="shared" ref="C28" si="35">C6+C7+C8+C9+C10+C11+C12+C13+C14+C15+C16+C17+C18+C19+C20+C21+C22+C23+C24+C25+C26+C27</f>
        <v>15599092.399999999</v>
      </c>
      <c r="D28" s="21">
        <f t="shared" si="3"/>
        <v>36.761453482748493</v>
      </c>
      <c r="E28" s="21">
        <f>E6+E7+E8+E9+E10+E11+E12+E13+E14+E15+E16+E17+E18+E19+E20+E21+E22+E23+E24+E25+E26+E27</f>
        <v>2065495.8</v>
      </c>
      <c r="F28" s="21">
        <f t="shared" ref="F28" si="36">F6+F7+F8+F9+F10+F11+F12+F13+F14+F15+F16+F17+F18+F19+F20+F21+F22+F23+F24+F25+F26+F27</f>
        <v>596890.6</v>
      </c>
      <c r="G28" s="21">
        <f t="shared" si="4"/>
        <v>28.898175440492302</v>
      </c>
      <c r="H28" s="21">
        <f>H6+H7+H8+H9+H10+H11+H12+H13+H14+H15+H16+H17+H18+H19+H20+H21+H22+H23+H24+H25+H26+H27</f>
        <v>43000</v>
      </c>
      <c r="I28" s="21">
        <f t="shared" ref="I28" si="37">I6+I7+I8+I9+I10+I11+I12+I13+I14+I15+I16+I17+I18+I19+I20+I21+I22+I23+I24+I25+I26+I27</f>
        <v>18249.099999999999</v>
      </c>
      <c r="J28" s="21">
        <f t="shared" si="5"/>
        <v>42.439767441860461</v>
      </c>
      <c r="K28" s="21">
        <f>K6+K7+K8+K9+K10+K11+K12+K13+K14+K15+K16+K17+K18+K19+K20+K21+K22+K23+K24+K25+K26+K27</f>
        <v>4754226.4999999991</v>
      </c>
      <c r="L28" s="21">
        <f t="shared" ref="L28" si="38">L6+L7+L8+L9+L10+L11+L12+L13+L14+L15+L16+L17+L18+L19+L20+L21+L22+L23+L24+L25+L26+L27</f>
        <v>1953711.2999999998</v>
      </c>
      <c r="M28" s="21">
        <f t="shared" si="6"/>
        <v>41.094199024804567</v>
      </c>
      <c r="N28" s="21">
        <f>N6+N7+N8+N9+N10+N11+N12+N13+N14+N15+N16+N17+N18+N19+N20+N21+N22+N23+N24+N25+N26+N27</f>
        <v>35477.4</v>
      </c>
      <c r="O28" s="21">
        <f t="shared" ref="O28" si="39">O6+O7+O8+O9+O10+O11+O12+O13+O14+O15+O16+O17+O18+O19+O20+O21+O22+O23+O24+O25+O26+O27</f>
        <v>29896.5</v>
      </c>
      <c r="P28" s="21">
        <f t="shared" ref="P28" si="40">O28/N28*100</f>
        <v>84.269140354140944</v>
      </c>
      <c r="Q28" s="21">
        <f>Q6+Q7+Q8+Q9+Q10+Q11+Q12+Q13+Q14+Q15+Q16+Q17+Q18+Q19+Q20+Q21+Q22+Q23+Q24+Q25+Q26+Q27</f>
        <v>0</v>
      </c>
      <c r="R28" s="21">
        <f t="shared" ref="R28:S28" si="41">R6+R7+R8+R9+R10+R11+R12+R13+R14+R15+R16+R17+R18+R19+R20+R21+R22+R23+R24+R25+R26+R27</f>
        <v>0</v>
      </c>
      <c r="S28" s="21">
        <f t="shared" si="41"/>
        <v>0</v>
      </c>
      <c r="T28" s="21">
        <f>T6+T7+T8+T9+T10+T11+T12+T13+T14+T15+T16+T17+T18+T19+T20+T21+T22+T23+T24+T25+T26+T27</f>
        <v>3887312.5000000005</v>
      </c>
      <c r="U28" s="21">
        <f t="shared" ref="U28:AO28" si="42">U6+U7+U8+U9+U10+U11+U12+U13+U14+U15+U16+U17+U18+U19+U20+U21+U22+U23+U24+U25+U26+U27</f>
        <v>1332053.7</v>
      </c>
      <c r="V28" s="21">
        <f t="shared" si="9"/>
        <v>34.266699680048873</v>
      </c>
      <c r="W28" s="21">
        <f t="shared" si="42"/>
        <v>0</v>
      </c>
      <c r="X28" s="21">
        <f t="shared" si="42"/>
        <v>0</v>
      </c>
      <c r="Y28" s="21">
        <f t="shared" si="42"/>
        <v>0</v>
      </c>
      <c r="Z28" s="21">
        <f t="shared" si="42"/>
        <v>312590.49999999994</v>
      </c>
      <c r="AA28" s="21">
        <f t="shared" si="42"/>
        <v>43006.200000000004</v>
      </c>
      <c r="AB28" s="21">
        <f t="shared" si="11"/>
        <v>13.757999683291722</v>
      </c>
      <c r="AC28" s="21">
        <f t="shared" si="42"/>
        <v>0</v>
      </c>
      <c r="AD28" s="21">
        <f t="shared" si="42"/>
        <v>0</v>
      </c>
      <c r="AE28" s="21">
        <f t="shared" si="42"/>
        <v>0</v>
      </c>
      <c r="AF28" s="21">
        <f t="shared" si="42"/>
        <v>496546.39999999997</v>
      </c>
      <c r="AG28" s="21">
        <f t="shared" si="42"/>
        <v>186367.60000000003</v>
      </c>
      <c r="AH28" s="21">
        <f t="shared" si="13"/>
        <v>37.532766323550035</v>
      </c>
      <c r="AI28" s="21">
        <f t="shared" si="42"/>
        <v>330823.2</v>
      </c>
      <c r="AJ28" s="21">
        <f t="shared" si="42"/>
        <v>20391.2</v>
      </c>
      <c r="AK28" s="21">
        <f t="shared" si="14"/>
        <v>6.1637756965049615</v>
      </c>
      <c r="AL28" s="21">
        <f t="shared" si="42"/>
        <v>83075.399999999994</v>
      </c>
      <c r="AM28" s="21">
        <f t="shared" si="42"/>
        <v>25755.699999999997</v>
      </c>
      <c r="AN28" s="21">
        <f t="shared" si="15"/>
        <v>31.002799866145693</v>
      </c>
      <c r="AO28" s="21">
        <f t="shared" si="42"/>
        <v>0</v>
      </c>
      <c r="AP28" s="21">
        <f t="shared" ref="AP28" si="43">AP6+AP7+AP8+AP9+AP10+AP11+AP12+AP13+AP14+AP15+AP16+AP17+AP18+AP19+AP20+AP21+AP22+AP23+AP24+AP25+AP26+AP27</f>
        <v>0</v>
      </c>
      <c r="AQ28" s="21">
        <f t="shared" ref="AQ28" si="44">AQ6+AQ7+AQ8+AQ9+AQ10+AQ11+AQ12+AQ13+AQ14+AQ15+AQ16+AQ17+AQ18+AQ19+AQ20+AQ21+AQ22+AQ23+AQ24+AQ25+AQ26+AQ27</f>
        <v>0</v>
      </c>
      <c r="AR28" s="21">
        <f t="shared" ref="AR28:AS28" si="45">AR6+AR7+AR8+AR9+AR10+AR11+AR12+AR13+AR14+AR15+AR16+AR17+AR18+AR19+AR20+AR21+AR22+AR23+AR24+AR25+AR26+AR27</f>
        <v>224464.6</v>
      </c>
      <c r="AS28" s="21">
        <f t="shared" si="45"/>
        <v>26581.4</v>
      </c>
      <c r="AT28" s="21">
        <f t="shared" si="29"/>
        <v>11.842134572667584</v>
      </c>
      <c r="AU28" s="21">
        <f t="shared" ref="AU28" si="46">AU6+AU7+AU8+AU9+AU10+AU11+AU12+AU13+AU14+AU15+AU16+AU17+AU18+AU19+AU20+AU21+AU22+AU23+AU24+AU25+AU26+AU27</f>
        <v>4047568.0999999996</v>
      </c>
      <c r="AV28" s="21">
        <f t="shared" ref="AV28" si="47">AV6+AV7+AV8+AV9+AV10+AV11+AV12+AV13+AV14+AV15+AV16+AV17+AV18+AV19+AV20+AV21+AV22+AV23+AV24+AV25+AV26+AV27</f>
        <v>1806497.1000000003</v>
      </c>
      <c r="AW28" s="21">
        <f t="shared" si="17"/>
        <v>44.631666604942374</v>
      </c>
      <c r="AX28" s="21">
        <f>AX6+AX7+AX8+AX9+AX10+AX11+AX12+AX13+AX14+AX15+AX16+AX17+AX18+AX19+AX20+AX21+AX22+AX23+AX24+AX25+AX26+AX27</f>
        <v>281230</v>
      </c>
      <c r="AY28" s="21">
        <f t="shared" ref="AY28" si="48">AY6+AY7+AY8+AY9+AY10+AY11+AY12+AY13+AY14+AY15+AY16+AY17+AY18+AY19+AY20+AY21+AY22+AY23+AY24+AY25+AY26+AY27</f>
        <v>147183.20000000001</v>
      </c>
      <c r="AZ28" s="21">
        <f t="shared" si="18"/>
        <v>52.335526081854709</v>
      </c>
      <c r="BA28" s="21">
        <f t="shared" ref="BA28" si="49">BA6+BA7+BA8+BA9+BA10+BA11+BA12+BA13+BA14+BA15+BA16+BA17+BA18+BA19+BA20+BA21+BA22+BA23+BA24+BA25+BA26+BA27</f>
        <v>1189617.6000000001</v>
      </c>
      <c r="BB28" s="21">
        <f t="shared" ref="BB28" si="50">BB6+BB7+BB8+BB9+BB10+BB11+BB12+BB13+BB14+BB15+BB16+BB17+BB18+BB19+BB20+BB21+BB22+BB23+BB24+BB25+BB26+BB27</f>
        <v>679858.2</v>
      </c>
      <c r="BC28" s="21">
        <f t="shared" ref="BC28" si="51">BC6+BC7+BC8+BC9+BC10+BC11+BC12+BC13+BC14+BC15+BC16+BC17+BC18+BC19+BC20+BC21+BC22+BC23+BC24+BC25+BC26+BC27</f>
        <v>57.149305793727322</v>
      </c>
      <c r="BD28" s="21">
        <f t="shared" ref="BD28" si="52">BD6+BD7+BD8+BD9+BD10+BD11+BD12+BD13+BD14+BD15+BD16+BD17+BD18+BD19+BD20+BD21+BD22+BD23+BD24+BD25+BD26+BD27</f>
        <v>2382319.7000000007</v>
      </c>
      <c r="BE28" s="21">
        <f t="shared" ref="BE28" si="53">BE6+BE7+BE8+BE9+BE10+BE11+BE12+BE13+BE14+BE15+BE16+BE17+BE18+BE19+BE20+BE21+BE22+BE23+BE24+BE25+BE26+BE27</f>
        <v>327467.40000000002</v>
      </c>
      <c r="BF28" s="21">
        <f t="shared" si="20"/>
        <v>13.745736980641176</v>
      </c>
      <c r="BG28" s="21">
        <f t="shared" ref="BG28" si="54">BG6+BG7+BG8+BG9+BG10+BG11+BG12+BG13+BG14+BG15+BG16+BG17+BG18+BG19+BG20+BG21+BG22+BG23+BG24+BG25+BG26+BG27</f>
        <v>0</v>
      </c>
      <c r="BH28" s="21">
        <f t="shared" ref="BH28" si="55">BH6+BH7+BH8+BH9+BH10+BH11+BH12+BH13+BH14+BH15+BH16+BH17+BH18+BH19+BH20+BH21+BH22+BH23+BH24+BH25+BH26+BH27</f>
        <v>0</v>
      </c>
      <c r="BI28" s="21">
        <f t="shared" ref="BI28" si="56">BI6+BI7+BI8+BI9+BI10+BI11+BI12+BI13+BI14+BI15+BI16+BI17+BI18+BI19+BI20+BI21+BI22+BI23+BI24+BI25+BI26+BI27</f>
        <v>0</v>
      </c>
      <c r="BJ28" s="21">
        <f t="shared" ref="BJ28" si="57">BJ6+BJ7+BJ8+BJ9+BJ10+BJ11+BJ12+BJ13+BJ14+BJ15+BJ16+BJ17+BJ18+BJ19+BJ20+BJ21+BJ22+BJ23+BJ24+BJ25+BJ26+BJ27</f>
        <v>53526.100000000006</v>
      </c>
      <c r="BK28" s="21">
        <f t="shared" ref="BK28" si="58">BK6+BK7+BK8+BK9+BK10+BK11+BK12+BK13+BK14+BK15+BK16+BK17+BK18+BK19+BK20+BK21+BK22+BK23+BK24+BK25+BK26+BK27</f>
        <v>29477.799999999996</v>
      </c>
      <c r="BL28" s="21">
        <f t="shared" si="22"/>
        <v>55.071824773334868</v>
      </c>
      <c r="BM28" s="21">
        <f t="shared" ref="BM28" si="59">BM6+BM7+BM8+BM9+BM10+BM11+BM12+BM13+BM14+BM15+BM16+BM17+BM18+BM19+BM20+BM21+BM22+BM23+BM24+BM25+BM26+BM27</f>
        <v>20982287.799999997</v>
      </c>
      <c r="BN28" s="21">
        <f t="shared" ref="BN28" si="60">BN6+BN7+BN8+BN9+BN10+BN11+BN12+BN13+BN14+BN15+BN16+BN17+BN18+BN19+BN20+BN21+BN22+BN23+BN24+BN25+BN26+BN27</f>
        <v>7987087.0999999987</v>
      </c>
      <c r="BO28" s="21">
        <f t="shared" si="23"/>
        <v>38.065854286871428</v>
      </c>
      <c r="BP28" s="21">
        <f t="shared" ref="BP28" si="61">BP6+BP7+BP8+BP9+BP10+BP11+BP12+BP13+BP14+BP15+BP16+BP17+BP18+BP19+BP20+BP21+BP22+BP23+BP24+BP25+BP26+BP27</f>
        <v>0</v>
      </c>
      <c r="BQ28" s="21">
        <f t="shared" ref="BQ28" si="62">BQ6+BQ7+BQ8+BQ9+BQ10+BQ11+BQ12+BQ13+BQ14+BQ15+BQ16+BQ17+BQ18+BQ19+BQ20+BQ21+BQ22+BQ23+BQ24+BQ25+BQ26+BQ27</f>
        <v>0</v>
      </c>
      <c r="BR28" s="21">
        <f t="shared" ref="BR28" si="63">BR6+BR7+BR8+BR9+BR10+BR11+BR12+BR13+BR14+BR15+BR16+BR17+BR18+BR19+BR20+BR21+BR22+BR23+BR24+BR25+BR26+BR27</f>
        <v>0</v>
      </c>
      <c r="BS28" s="21">
        <f t="shared" ref="BS28" si="64">BS6+BS7+BS8+BS9+BS10+BS11+BS12+BS13+BS14+BS15+BS16+BS17+BS18+BS19+BS20+BS21+BS22+BS23+BS24+BS25+BS26+BS27</f>
        <v>100000</v>
      </c>
      <c r="BT28" s="21">
        <f t="shared" ref="BT28" si="65">BT6+BT7+BT8+BT9+BT10+BT11+BT12+BT13+BT14+BT15+BT16+BT17+BT18+BT19+BT20+BT21+BT22+BT23+BT24+BT25+BT26+BT27</f>
        <v>47254.700000000004</v>
      </c>
      <c r="BU28" s="21">
        <f t="shared" si="24"/>
        <v>47.254700000000007</v>
      </c>
      <c r="BV28" s="21">
        <f t="shared" ref="BV28" si="66">BV6+BV7+BV8+BV9+BV10+BV11+BV12+BV13+BV14+BV15+BV16+BV17+BV18+BV19+BV20+BV21+BV22+BV23+BV24+BV25+BV26+BV27</f>
        <v>0</v>
      </c>
      <c r="BW28" s="21">
        <f t="shared" ref="BW28" si="67">BW6+BW7+BW8+BW9+BW10+BW11+BW12+BW13+BW14+BW15+BW16+BW17+BW18+BW19+BW20+BW21+BW22+BW23+BW24+BW25+BW26+BW27</f>
        <v>0</v>
      </c>
      <c r="BX28" s="21">
        <f t="shared" ref="BX28" si="68">BX6+BX7+BX8+BX9+BX10+BX11+BX12+BX13+BX14+BX15+BX16+BX17+BX18+BX19+BX20+BX21+BX22+BX23+BX24+BX25+BX26+BX27</f>
        <v>0</v>
      </c>
      <c r="BY28" s="21">
        <f t="shared" ref="BY28" si="69">BY6+BY7+BY8+BY9+BY10+BY11+BY12+BY13+BY14+BY15+BY16+BY17+BY18+BY19+BY20+BY21+BY22+BY23+BY24+BY25+BY26+BY27</f>
        <v>200000</v>
      </c>
      <c r="BZ28" s="21">
        <f t="shared" ref="BZ28" si="70">BZ6+BZ7+BZ8+BZ9+BZ10+BZ11+BZ12+BZ13+BZ14+BZ15+BZ16+BZ17+BZ18+BZ19+BZ20+BZ21+BZ22+BZ23+BZ24+BZ25+BZ26+BZ27</f>
        <v>9185.1</v>
      </c>
      <c r="CA28" s="21">
        <f t="shared" si="26"/>
        <v>4.5925500000000001</v>
      </c>
      <c r="CB28" s="21">
        <f t="shared" ref="CB28:CI28" si="71">CB6+CB7+CB8+CB9+CB10+CB11+CB12+CB13+CB14+CB15+CB16+CB17+CB18+CB19+CB20+CB21+CB22+CB23+CB24+CB25+CB26+CB27</f>
        <v>6652.7</v>
      </c>
      <c r="CC28" s="21">
        <f t="shared" si="71"/>
        <v>0</v>
      </c>
      <c r="CD28" s="21">
        <f>CC28/CB28*100</f>
        <v>0</v>
      </c>
      <c r="CE28" s="21">
        <f t="shared" si="71"/>
        <v>375000</v>
      </c>
      <c r="CF28" s="21">
        <f t="shared" si="71"/>
        <v>148274</v>
      </c>
      <c r="CG28" s="21">
        <f t="shared" si="28"/>
        <v>39.539733333333331</v>
      </c>
      <c r="CH28" s="21">
        <f t="shared" si="71"/>
        <v>125000</v>
      </c>
      <c r="CI28" s="21">
        <f t="shared" si="71"/>
        <v>44226.100000000006</v>
      </c>
      <c r="CJ28" s="21">
        <f t="shared" si="30"/>
        <v>35.380880000000005</v>
      </c>
      <c r="CK28" s="21">
        <f t="shared" ref="CK28:CL28" si="72">CK6+CK7+CK8+CK9+CK10+CK11+CK12+CK13+CK14+CK15+CK16+CK17+CK18+CK19+CK20+CK21+CK22+CK23+CK24+CK25+CK26+CK27</f>
        <v>457070.9</v>
      </c>
      <c r="CL28" s="21">
        <f t="shared" si="72"/>
        <v>139678.39999999999</v>
      </c>
      <c r="CM28" s="22">
        <f>CL28/CK28*100</f>
        <v>30.559460250039983</v>
      </c>
    </row>
    <row r="29" spans="1:91" s="2" customFormat="1" hidden="1" x14ac:dyDescent="0.25">
      <c r="A29" s="2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</row>
    <row r="30" spans="1:91" s="2" customFormat="1" x14ac:dyDescent="0.25">
      <c r="A30" s="2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</row>
    <row r="31" spans="1:91" s="2" customFormat="1" x14ac:dyDescent="0.25">
      <c r="A31" s="2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 t="s">
        <v>32</v>
      </c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</row>
    <row r="32" spans="1:91" hidden="1" x14ac:dyDescent="0.25">
      <c r="B32" s="7">
        <f>SUM(B6:B26)</f>
        <v>42432360.79999999</v>
      </c>
      <c r="C32" s="7">
        <f t="shared" ref="C32:D32" si="73">SUM(C6:C26)</f>
        <v>15599092.399999999</v>
      </c>
      <c r="D32" s="7" t="e">
        <f t="shared" si="73"/>
        <v>#DIV/0!</v>
      </c>
      <c r="G32" s="3">
        <f>ROUND(F28/E28*100,1)</f>
        <v>28.9</v>
      </c>
      <c r="M32" s="3">
        <f>ROUND(L28/K28*100,1)</f>
        <v>41.1</v>
      </c>
      <c r="P32" s="3">
        <f>ROUND(O28/N28*100,1)</f>
        <v>84.3</v>
      </c>
      <c r="S32" s="3" t="e">
        <f>ROUND(R28/Q28*100,1)</f>
        <v>#DIV/0!</v>
      </c>
      <c r="V32" s="3">
        <f>ROUND(U28/T28*100,1)</f>
        <v>34.299999999999997</v>
      </c>
      <c r="Y32" s="3" t="e">
        <f>ROUND(X28/W28*100,1)</f>
        <v>#DIV/0!</v>
      </c>
      <c r="AB32" s="3">
        <f>ROUND(AA28/Z28*100,1)</f>
        <v>13.8</v>
      </c>
      <c r="AE32" s="3" t="e">
        <f>ROUND(AD28/AC28*100,1)</f>
        <v>#DIV/0!</v>
      </c>
      <c r="AH32" s="3">
        <f>ROUND(AG28/AF28*100,1)</f>
        <v>37.5</v>
      </c>
      <c r="AK32" s="3">
        <f>ROUND(AJ28/AI28*100,1)</f>
        <v>6.2</v>
      </c>
      <c r="AN32" s="3">
        <f>ROUND(AM28/AL28*100,1)</f>
        <v>31</v>
      </c>
      <c r="AQ32" s="3" t="e">
        <f>ROUND(AP28/AO28*100,1)</f>
        <v>#DIV/0!</v>
      </c>
      <c r="AT32" s="3">
        <f>ROUND(AS28/AR28*100,1)</f>
        <v>11.8</v>
      </c>
      <c r="AW32" s="3">
        <f>ROUND(AV28/AU28*100,1)</f>
        <v>44.6</v>
      </c>
      <c r="AZ32" s="3">
        <f>ROUND(AY28/AX28*100,1)</f>
        <v>52.3</v>
      </c>
      <c r="BC32" s="3">
        <f>ROUND(BB28/BA28*100,1)</f>
        <v>57.1</v>
      </c>
      <c r="BI32" s="3" t="e">
        <f>ROUND(BH28/BG28*100,1)</f>
        <v>#DIV/0!</v>
      </c>
      <c r="BO32" s="3">
        <f>ROUND(BN28/BM28*100,1)</f>
        <v>38.1</v>
      </c>
      <c r="BX32" s="3" t="e">
        <f>ROUND(BW28/BV28*100,1)</f>
        <v>#DIV/0!</v>
      </c>
      <c r="CA32" s="3">
        <f>ROUND(BZ28/BY28*100,1)</f>
        <v>4.5999999999999996</v>
      </c>
    </row>
    <row r="33" spans="1:66" ht="26.4" hidden="1" x14ac:dyDescent="0.25">
      <c r="K33" s="4" t="s">
        <v>32</v>
      </c>
      <c r="L33" s="3" t="s">
        <v>32</v>
      </c>
      <c r="N33" s="6" t="s">
        <v>32</v>
      </c>
      <c r="Q33" s="5" t="s">
        <v>35</v>
      </c>
      <c r="BD33" s="9" t="s">
        <v>32</v>
      </c>
    </row>
    <row r="34" spans="1:66" hidden="1" x14ac:dyDescent="0.25">
      <c r="A34" t="s">
        <v>33</v>
      </c>
      <c r="B34" s="4">
        <f>E28+T28+Z28+AF28+AI28+AL28+AR28+AU28+BA28+BG28+BJ28+BM28+BP28+BY28</f>
        <v>33873308</v>
      </c>
      <c r="C34" s="4">
        <f>F28+U28+AA28+AG28+AJ28+AM28+AS28+AV28+BB28+BH28+BK28+BN28+BQ28+BZ28</f>
        <v>12743151.699999997</v>
      </c>
      <c r="D34" s="4">
        <f>C34-B34</f>
        <v>-21130156.300000004</v>
      </c>
      <c r="E34" s="4">
        <f>G28+V28+AB28+AH28+AK28+AN28+AT28+AW28+BC28+BI28+BO28+CA28</f>
        <v>307.90372794824231</v>
      </c>
    </row>
    <row r="35" spans="1:66" hidden="1" x14ac:dyDescent="0.25">
      <c r="A35" t="s">
        <v>34</v>
      </c>
      <c r="B35" s="4">
        <f>B28-B34</f>
        <v>8559977.1999999881</v>
      </c>
      <c r="C35" s="4">
        <f>C28-C34</f>
        <v>2855940.7000000011</v>
      </c>
      <c r="D35" s="4">
        <f>C35-B35</f>
        <v>-5704036.499999987</v>
      </c>
      <c r="E35" s="7" t="s">
        <v>32</v>
      </c>
      <c r="K35" s="3" t="s">
        <v>32</v>
      </c>
    </row>
    <row r="36" spans="1:66" hidden="1" x14ac:dyDescent="0.25">
      <c r="K36" s="3" t="s">
        <v>32</v>
      </c>
    </row>
    <row r="37" spans="1:66" hidden="1" x14ac:dyDescent="0.25">
      <c r="B37" s="3">
        <f>ROUND(B35/B28*100,1)</f>
        <v>20.2</v>
      </c>
      <c r="C37" s="3">
        <f>ROUND(C35/C28*100,1)</f>
        <v>18.3</v>
      </c>
      <c r="K37" s="3" t="s">
        <v>32</v>
      </c>
    </row>
    <row r="38" spans="1:66" hidden="1" x14ac:dyDescent="0.25"/>
    <row r="39" spans="1:66" hidden="1" x14ac:dyDescent="0.25"/>
    <row r="40" spans="1:66" x14ac:dyDescent="0.25">
      <c r="H40" s="3" t="s">
        <v>32</v>
      </c>
    </row>
    <row r="42" spans="1:66" hidden="1" x14ac:dyDescent="0.25">
      <c r="F42" s="30">
        <f>F28/C28*100</f>
        <v>3.8264444154456068</v>
      </c>
      <c r="L42" s="30">
        <f>L28/C28*100</f>
        <v>12.524519054711158</v>
      </c>
      <c r="U42" s="30">
        <f>U28/C28*100</f>
        <v>8.5393025814758303</v>
      </c>
      <c r="AV42" s="30">
        <f>AV28/C28*100</f>
        <v>11.580783379422769</v>
      </c>
      <c r="BB42" s="30">
        <f>BB28/C28*100</f>
        <v>4.358318949376824</v>
      </c>
      <c r="BE42" s="30">
        <f>BE28/C28*100</f>
        <v>2.09927213457624</v>
      </c>
      <c r="BN42" s="30">
        <f>BN28/C28*100</f>
        <v>51.202255203001421</v>
      </c>
    </row>
  </sheetData>
  <mergeCells count="65">
    <mergeCell ref="B2:M2"/>
    <mergeCell ref="J1:M1"/>
    <mergeCell ref="CH5:CJ5"/>
    <mergeCell ref="CH3:CJ3"/>
    <mergeCell ref="A3:A4"/>
    <mergeCell ref="CB3:CD3"/>
    <mergeCell ref="CB5:CD5"/>
    <mergeCell ref="CE3:CG3"/>
    <mergeCell ref="CE5:CG5"/>
    <mergeCell ref="E5:G5"/>
    <mergeCell ref="H5:J5"/>
    <mergeCell ref="E3:G3"/>
    <mergeCell ref="H3:J3"/>
    <mergeCell ref="N3:P3"/>
    <mergeCell ref="N5:P5"/>
    <mergeCell ref="Q3:S3"/>
    <mergeCell ref="Z3:AB3"/>
    <mergeCell ref="Z5:AB5"/>
    <mergeCell ref="B3:B4"/>
    <mergeCell ref="C3:C4"/>
    <mergeCell ref="D3:D4"/>
    <mergeCell ref="B5:D5"/>
    <mergeCell ref="K3:M3"/>
    <mergeCell ref="K5:M5"/>
    <mergeCell ref="Q5:S5"/>
    <mergeCell ref="T3:V3"/>
    <mergeCell ref="T5:V5"/>
    <mergeCell ref="W3:Y3"/>
    <mergeCell ref="W5:Y5"/>
    <mergeCell ref="AC3:AE3"/>
    <mergeCell ref="AC5:AE5"/>
    <mergeCell ref="AF3:AH3"/>
    <mergeCell ref="AF5:AH5"/>
    <mergeCell ref="AI3:AK3"/>
    <mergeCell ref="AI5:AK5"/>
    <mergeCell ref="AL3:AN3"/>
    <mergeCell ref="AL5:AN5"/>
    <mergeCell ref="AO3:AQ3"/>
    <mergeCell ref="AO5:AQ5"/>
    <mergeCell ref="AR3:AT3"/>
    <mergeCell ref="AR5:AT5"/>
    <mergeCell ref="BA5:BC5"/>
    <mergeCell ref="BD5:BF5"/>
    <mergeCell ref="BG5:BI5"/>
    <mergeCell ref="AU3:AW3"/>
    <mergeCell ref="AU5:AW5"/>
    <mergeCell ref="AX5:AZ5"/>
    <mergeCell ref="AX3:AZ3"/>
    <mergeCell ref="BA3:BC3"/>
    <mergeCell ref="BD3:BF3"/>
    <mergeCell ref="BG3:BI3"/>
    <mergeCell ref="BJ3:BL3"/>
    <mergeCell ref="BJ5:BL5"/>
    <mergeCell ref="BM3:BO3"/>
    <mergeCell ref="BM5:BO5"/>
    <mergeCell ref="BP5:BR5"/>
    <mergeCell ref="BP3:BR3"/>
    <mergeCell ref="CK3:CM3"/>
    <mergeCell ref="CK5:CM5"/>
    <mergeCell ref="BS5:BU5"/>
    <mergeCell ref="BV5:BX5"/>
    <mergeCell ref="BY5:CA5"/>
    <mergeCell ref="BS3:BU3"/>
    <mergeCell ref="BV3:BX3"/>
    <mergeCell ref="BY3:CA3"/>
  </mergeCells>
  <pageMargins left="0.59055118110236227" right="0.59055118110236227" top="0.39370078740157483" bottom="0.39370078740157483" header="0.31496062992125984" footer="0.31496062992125984"/>
  <pageSetup paperSize="9" scale="75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Matrix1</vt:lpstr>
      <vt:lpstr>Matrix1!Заголовки_для_печати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2019-10-28T23:23:07Z</dcterms:modified>
</cp:coreProperties>
</file>